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drawings/drawing13.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dannydorling/Documents/Crosspool_14_5_11/Writing/Books/2023/SevenChildren/WebsiteMaterial/"/>
    </mc:Choice>
  </mc:AlternateContent>
  <xr:revisionPtr revIDLastSave="0" documentId="13_ncr:1_{8AC22188-C3E6-D145-9AA8-3F19D0417FDE}" xr6:coauthVersionLast="47" xr6:coauthVersionMax="47" xr10:uidLastSave="{00000000-0000-0000-0000-000000000000}"/>
  <bookViews>
    <workbookView xWindow="45860" yWindow="-5940" windowWidth="37880" windowHeight="25120" xr2:uid="{B3FA9486-DF6D-5C4B-B4E8-B4CE33E80929}"/>
  </bookViews>
  <sheets>
    <sheet name="Figure_1" sheetId="12" r:id="rId1"/>
    <sheet name="Figure_2" sheetId="1" r:id="rId2"/>
    <sheet name="Figure_3" sheetId="11" r:id="rId3"/>
    <sheet name="Figure_4" sheetId="10" r:id="rId4"/>
    <sheet name="Figure_5" sheetId="9" r:id="rId5"/>
    <sheet name="Figure_6" sheetId="8" r:id="rId6"/>
    <sheet name="Figure_7" sheetId="7" r:id="rId7"/>
    <sheet name="Updated Figure 7" sheetId="16" r:id="rId8"/>
    <sheet name="Figure_8" sheetId="2" r:id="rId9"/>
    <sheet name="Figure_9" sheetId="13" r:id="rId10"/>
    <sheet name="Figure_10" sheetId="14" r:id="rId11"/>
    <sheet name="Figure_11" sheetId="15" r:id="rId12"/>
    <sheet name="Why Seven" sheetId="19" r:id="rId13"/>
    <sheet name="Eratum" sheetId="1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19" l="1"/>
  <c r="E31" i="19"/>
  <c r="D31" i="19"/>
  <c r="C31" i="19"/>
  <c r="B31" i="19"/>
  <c r="R53" i="17"/>
  <c r="Q53" i="17"/>
  <c r="P53" i="17"/>
  <c r="E53" i="17"/>
  <c r="D53" i="17"/>
  <c r="C53" i="17"/>
  <c r="B53" i="17"/>
  <c r="D9" i="17"/>
  <c r="E9" i="17" s="1"/>
  <c r="D8" i="17"/>
  <c r="E8" i="17" s="1"/>
  <c r="D7" i="17"/>
  <c r="E7" i="17" s="1"/>
  <c r="D6" i="17"/>
  <c r="E6" i="17" s="1"/>
  <c r="D5" i="17"/>
  <c r="E5" i="17" s="1"/>
  <c r="E4" i="17"/>
  <c r="D4" i="17"/>
  <c r="D3" i="17"/>
  <c r="E3" i="17" s="1"/>
  <c r="C35" i="1"/>
  <c r="C36" i="1" s="1"/>
  <c r="C37" i="1" s="1"/>
  <c r="C38" i="1" s="1"/>
  <c r="C39" i="1" s="1"/>
  <c r="C40" i="1" s="1"/>
  <c r="C41" i="1" s="1"/>
  <c r="G9" i="17" l="1"/>
  <c r="F9" i="17"/>
  <c r="F6" i="17"/>
  <c r="F5" i="17"/>
  <c r="G5" i="17"/>
  <c r="J57" i="2"/>
  <c r="I57" i="2"/>
  <c r="J56" i="2"/>
  <c r="I56" i="2"/>
  <c r="J55" i="2"/>
  <c r="I55" i="2"/>
  <c r="J54" i="2"/>
  <c r="I54" i="2"/>
  <c r="J53" i="2"/>
  <c r="I53" i="2"/>
  <c r="J52" i="2"/>
  <c r="I52" i="2"/>
  <c r="J51" i="2"/>
  <c r="I51" i="2"/>
  <c r="J50" i="2"/>
  <c r="I50" i="2"/>
  <c r="J49" i="2"/>
  <c r="I49" i="2"/>
  <c r="J48" i="2"/>
  <c r="I48" i="2"/>
  <c r="J47" i="2"/>
  <c r="I47" i="2"/>
  <c r="J46" i="2"/>
  <c r="I46" i="2"/>
  <c r="J45" i="2"/>
  <c r="I45" i="2"/>
  <c r="J44" i="2"/>
  <c r="I44" i="2"/>
  <c r="J43" i="2"/>
  <c r="I43" i="2"/>
  <c r="J42" i="2"/>
  <c r="I42" i="2"/>
  <c r="J41" i="2"/>
  <c r="I41" i="2"/>
  <c r="J40" i="2"/>
  <c r="I40" i="2"/>
  <c r="J39" i="2"/>
  <c r="I39" i="2"/>
  <c r="J38" i="2"/>
  <c r="I38" i="2"/>
  <c r="J37" i="2"/>
  <c r="I37" i="2"/>
  <c r="J36" i="2"/>
  <c r="I36" i="2"/>
  <c r="J35" i="2"/>
  <c r="I35" i="2"/>
  <c r="J34" i="2"/>
  <c r="I34" i="2"/>
  <c r="J33" i="2"/>
  <c r="I33" i="2"/>
  <c r="J32" i="2"/>
  <c r="I32" i="2"/>
  <c r="J31" i="2"/>
  <c r="I31" i="2"/>
  <c r="J30" i="2"/>
  <c r="I30" i="2"/>
  <c r="J29" i="2"/>
  <c r="I29" i="2"/>
  <c r="J28" i="2"/>
  <c r="I28" i="2"/>
  <c r="J27" i="2"/>
  <c r="I27" i="2"/>
  <c r="J26" i="2"/>
  <c r="I26" i="2"/>
  <c r="J25" i="2"/>
  <c r="I25" i="2"/>
  <c r="J24" i="2"/>
  <c r="I24" i="2"/>
  <c r="J23" i="2"/>
  <c r="I23" i="2"/>
  <c r="J22" i="2"/>
  <c r="I22" i="2"/>
  <c r="J21" i="2"/>
  <c r="I21" i="2"/>
  <c r="J20" i="2"/>
  <c r="I20" i="2"/>
  <c r="J19" i="2"/>
  <c r="I19" i="2"/>
  <c r="R125" i="8"/>
  <c r="Q125" i="8"/>
  <c r="P125" i="8"/>
  <c r="O125" i="8"/>
  <c r="R124" i="8"/>
  <c r="Q124" i="8"/>
  <c r="P124" i="8"/>
  <c r="R123" i="8"/>
  <c r="Q123" i="8"/>
  <c r="P123" i="8"/>
  <c r="N117" i="8"/>
  <c r="M117" i="8"/>
  <c r="R117" i="8" s="1"/>
  <c r="L117" i="8"/>
  <c r="L118" i="8" s="1"/>
  <c r="K117" i="8"/>
  <c r="P117" i="8" s="1"/>
  <c r="J117" i="8"/>
  <c r="O117" i="8" s="1"/>
  <c r="I117" i="8"/>
  <c r="I118" i="8" s="1"/>
  <c r="I119" i="8" s="1"/>
  <c r="I120" i="8" s="1"/>
  <c r="I121" i="8" s="1"/>
  <c r="I122" i="8" s="1"/>
  <c r="O116" i="8"/>
  <c r="N116" i="8"/>
  <c r="M116" i="8"/>
  <c r="R116" i="8" s="1"/>
  <c r="L116" i="8"/>
  <c r="Q116" i="8" s="1"/>
  <c r="K116" i="8"/>
  <c r="P116" i="8" s="1"/>
  <c r="J116" i="8"/>
  <c r="I116" i="8"/>
  <c r="N115" i="8"/>
  <c r="M115" i="8"/>
  <c r="R115" i="8" s="1"/>
  <c r="L115" i="8"/>
  <c r="Q115" i="8" s="1"/>
  <c r="K115" i="8"/>
  <c r="P115" i="8" s="1"/>
  <c r="J115" i="8"/>
  <c r="O115" i="8" s="1"/>
  <c r="I115" i="8"/>
  <c r="O114" i="8"/>
  <c r="N114" i="8"/>
  <c r="M114" i="8"/>
  <c r="R114" i="8" s="1"/>
  <c r="L114" i="8"/>
  <c r="Q114" i="8" s="1"/>
  <c r="K114" i="8"/>
  <c r="P114" i="8" s="1"/>
  <c r="J114" i="8"/>
  <c r="I114" i="8"/>
  <c r="N113" i="8"/>
  <c r="M113" i="8"/>
  <c r="R113" i="8" s="1"/>
  <c r="L113" i="8"/>
  <c r="Q113" i="8" s="1"/>
  <c r="K113" i="8"/>
  <c r="P113" i="8" s="1"/>
  <c r="J113" i="8"/>
  <c r="O113" i="8" s="1"/>
  <c r="I113" i="8"/>
  <c r="O112" i="8"/>
  <c r="N112" i="8"/>
  <c r="M112" i="8"/>
  <c r="R112" i="8" s="1"/>
  <c r="L112" i="8"/>
  <c r="Q112" i="8" s="1"/>
  <c r="K112" i="8"/>
  <c r="P112" i="8" s="1"/>
  <c r="J112" i="8"/>
  <c r="I112" i="8"/>
  <c r="N111" i="8"/>
  <c r="M111" i="8"/>
  <c r="R111" i="8" s="1"/>
  <c r="L111" i="8"/>
  <c r="Q111" i="8" s="1"/>
  <c r="K111" i="8"/>
  <c r="P111" i="8" s="1"/>
  <c r="J111" i="8"/>
  <c r="O111" i="8" s="1"/>
  <c r="I111" i="8"/>
  <c r="O110" i="8"/>
  <c r="N110" i="8"/>
  <c r="M110" i="8"/>
  <c r="R110" i="8" s="1"/>
  <c r="L110" i="8"/>
  <c r="Q110" i="8" s="1"/>
  <c r="K110" i="8"/>
  <c r="P110" i="8" s="1"/>
  <c r="J110" i="8"/>
  <c r="I110" i="8"/>
  <c r="N109" i="8"/>
  <c r="M109" i="8"/>
  <c r="R109" i="8" s="1"/>
  <c r="L109" i="8"/>
  <c r="Q109" i="8" s="1"/>
  <c r="K109" i="8"/>
  <c r="P109" i="8" s="1"/>
  <c r="J109" i="8"/>
  <c r="O109" i="8" s="1"/>
  <c r="I109" i="8"/>
  <c r="O108" i="8"/>
  <c r="N108" i="8"/>
  <c r="M108" i="8"/>
  <c r="R108" i="8" s="1"/>
  <c r="L108" i="8"/>
  <c r="Q108" i="8" s="1"/>
  <c r="K108" i="8"/>
  <c r="P108" i="8" s="1"/>
  <c r="J108" i="8"/>
  <c r="I108" i="8"/>
  <c r="N107" i="8"/>
  <c r="M107" i="8"/>
  <c r="R107" i="8" s="1"/>
  <c r="L107" i="8"/>
  <c r="Q107" i="8" s="1"/>
  <c r="K107" i="8"/>
  <c r="P107" i="8" s="1"/>
  <c r="J107" i="8"/>
  <c r="O107" i="8" s="1"/>
  <c r="I107" i="8"/>
  <c r="O106" i="8"/>
  <c r="N106" i="8"/>
  <c r="M106" i="8"/>
  <c r="R106" i="8" s="1"/>
  <c r="L106" i="8"/>
  <c r="Q106" i="8" s="1"/>
  <c r="K106" i="8"/>
  <c r="P106" i="8" s="1"/>
  <c r="J106" i="8"/>
  <c r="I106" i="8"/>
  <c r="N105" i="8"/>
  <c r="M105" i="8"/>
  <c r="R105" i="8" s="1"/>
  <c r="L105" i="8"/>
  <c r="Q105" i="8" s="1"/>
  <c r="K105" i="8"/>
  <c r="P105" i="8" s="1"/>
  <c r="J105" i="8"/>
  <c r="O105" i="8" s="1"/>
  <c r="I105" i="8"/>
  <c r="O104" i="8"/>
  <c r="N104" i="8"/>
  <c r="M104" i="8"/>
  <c r="R104" i="8" s="1"/>
  <c r="L104" i="8"/>
  <c r="Q104" i="8" s="1"/>
  <c r="K104" i="8"/>
  <c r="P104" i="8" s="1"/>
  <c r="J104" i="8"/>
  <c r="I104" i="8"/>
  <c r="N103" i="8"/>
  <c r="M103" i="8"/>
  <c r="R103" i="8" s="1"/>
  <c r="L103" i="8"/>
  <c r="Q103" i="8" s="1"/>
  <c r="K103" i="8"/>
  <c r="P103" i="8" s="1"/>
  <c r="J103" i="8"/>
  <c r="O103" i="8" s="1"/>
  <c r="I103" i="8"/>
  <c r="O102" i="8"/>
  <c r="N102" i="8"/>
  <c r="M102" i="8"/>
  <c r="R102" i="8" s="1"/>
  <c r="L102" i="8"/>
  <c r="Q102" i="8" s="1"/>
  <c r="K102" i="8"/>
  <c r="P102" i="8" s="1"/>
  <c r="J102" i="8"/>
  <c r="I102" i="8"/>
  <c r="N101" i="8"/>
  <c r="M101" i="8"/>
  <c r="R101" i="8" s="1"/>
  <c r="L101" i="8"/>
  <c r="Q101" i="8" s="1"/>
  <c r="K101" i="8"/>
  <c r="P101" i="8" s="1"/>
  <c r="J101" i="8"/>
  <c r="O101" i="8" s="1"/>
  <c r="I101" i="8"/>
  <c r="O100" i="8"/>
  <c r="N100" i="8"/>
  <c r="M100" i="8"/>
  <c r="R100" i="8" s="1"/>
  <c r="L100" i="8"/>
  <c r="Q100" i="8" s="1"/>
  <c r="K100" i="8"/>
  <c r="P100" i="8" s="1"/>
  <c r="J100" i="8"/>
  <c r="I100" i="8"/>
  <c r="N99" i="8"/>
  <c r="M99" i="8"/>
  <c r="R99" i="8" s="1"/>
  <c r="L99" i="8"/>
  <c r="Q99" i="8" s="1"/>
  <c r="K99" i="8"/>
  <c r="P99" i="8" s="1"/>
  <c r="J99" i="8"/>
  <c r="O99" i="8" s="1"/>
  <c r="I99" i="8"/>
  <c r="O98" i="8"/>
  <c r="N98" i="8"/>
  <c r="M98" i="8"/>
  <c r="R98" i="8" s="1"/>
  <c r="L98" i="8"/>
  <c r="Q98" i="8" s="1"/>
  <c r="K98" i="8"/>
  <c r="P98" i="8" s="1"/>
  <c r="J98" i="8"/>
  <c r="I98" i="8"/>
  <c r="N97" i="8"/>
  <c r="M97" i="8"/>
  <c r="R97" i="8" s="1"/>
  <c r="L97" i="8"/>
  <c r="Q97" i="8" s="1"/>
  <c r="K97" i="8"/>
  <c r="P97" i="8" s="1"/>
  <c r="J97" i="8"/>
  <c r="O97" i="8" s="1"/>
  <c r="I97" i="8"/>
  <c r="O96" i="8"/>
  <c r="N96" i="8"/>
  <c r="M96" i="8"/>
  <c r="R96" i="8" s="1"/>
  <c r="L96" i="8"/>
  <c r="Q96" i="8" s="1"/>
  <c r="K96" i="8"/>
  <c r="P96" i="8" s="1"/>
  <c r="J96" i="8"/>
  <c r="I96" i="8"/>
  <c r="O95" i="8"/>
  <c r="N95" i="8"/>
  <c r="M95" i="8"/>
  <c r="R95" i="8" s="1"/>
  <c r="L95" i="8"/>
  <c r="Q95" i="8" s="1"/>
  <c r="K95" i="8"/>
  <c r="P95" i="8" s="1"/>
  <c r="J95" i="8"/>
  <c r="I95" i="8"/>
  <c r="O94" i="8"/>
  <c r="N94" i="8"/>
  <c r="M94" i="8"/>
  <c r="R94" i="8" s="1"/>
  <c r="L94" i="8"/>
  <c r="Q94" i="8" s="1"/>
  <c r="K94" i="8"/>
  <c r="P94" i="8" s="1"/>
  <c r="J94" i="8"/>
  <c r="I94" i="8"/>
  <c r="O93" i="8"/>
  <c r="N93" i="8"/>
  <c r="M93" i="8"/>
  <c r="R93" i="8" s="1"/>
  <c r="L93" i="8"/>
  <c r="Q93" i="8" s="1"/>
  <c r="K93" i="8"/>
  <c r="P93" i="8" s="1"/>
  <c r="J93" i="8"/>
  <c r="I93" i="8"/>
  <c r="O92" i="8"/>
  <c r="N92" i="8"/>
  <c r="M92" i="8"/>
  <c r="R92" i="8" s="1"/>
  <c r="L92" i="8"/>
  <c r="Q92" i="8" s="1"/>
  <c r="K92" i="8"/>
  <c r="P92" i="8" s="1"/>
  <c r="J92" i="8"/>
  <c r="I92" i="8"/>
  <c r="O91" i="8"/>
  <c r="N91" i="8"/>
  <c r="M91" i="8"/>
  <c r="R91" i="8" s="1"/>
  <c r="L91" i="8"/>
  <c r="Q91" i="8" s="1"/>
  <c r="K91" i="8"/>
  <c r="P91" i="8" s="1"/>
  <c r="J91" i="8"/>
  <c r="I91" i="8"/>
  <c r="O90" i="8"/>
  <c r="N90" i="8"/>
  <c r="M90" i="8"/>
  <c r="R90" i="8" s="1"/>
  <c r="L90" i="8"/>
  <c r="Q90" i="8" s="1"/>
  <c r="K90" i="8"/>
  <c r="P90" i="8" s="1"/>
  <c r="J90" i="8"/>
  <c r="I90" i="8"/>
  <c r="O89" i="8"/>
  <c r="N89" i="8"/>
  <c r="M89" i="8"/>
  <c r="R89" i="8" s="1"/>
  <c r="L89" i="8"/>
  <c r="Q89" i="8" s="1"/>
  <c r="K89" i="8"/>
  <c r="P89" i="8" s="1"/>
  <c r="J89" i="8"/>
  <c r="I89" i="8"/>
  <c r="O88" i="8"/>
  <c r="N88" i="8"/>
  <c r="M88" i="8"/>
  <c r="R88" i="8" s="1"/>
  <c r="L88" i="8"/>
  <c r="Q88" i="8" s="1"/>
  <c r="K88" i="8"/>
  <c r="P88" i="8" s="1"/>
  <c r="J88" i="8"/>
  <c r="I88" i="8"/>
  <c r="O87" i="8"/>
  <c r="N87" i="8"/>
  <c r="M87" i="8"/>
  <c r="R87" i="8" s="1"/>
  <c r="L87" i="8"/>
  <c r="Q87" i="8" s="1"/>
  <c r="K87" i="8"/>
  <c r="P87" i="8" s="1"/>
  <c r="J87" i="8"/>
  <c r="I87" i="8"/>
  <c r="O86" i="8"/>
  <c r="N86" i="8"/>
  <c r="M86" i="8"/>
  <c r="R86" i="8" s="1"/>
  <c r="L86" i="8"/>
  <c r="Q86" i="8" s="1"/>
  <c r="K86" i="8"/>
  <c r="P86" i="8" s="1"/>
  <c r="J86" i="8"/>
  <c r="I86" i="8"/>
  <c r="O85" i="8"/>
  <c r="N85" i="8"/>
  <c r="M85" i="8"/>
  <c r="R85" i="8" s="1"/>
  <c r="L85" i="8"/>
  <c r="Q85" i="8" s="1"/>
  <c r="K85" i="8"/>
  <c r="P85" i="8" s="1"/>
  <c r="J85" i="8"/>
  <c r="I85" i="8"/>
  <c r="O84" i="8"/>
  <c r="N84" i="8"/>
  <c r="M84" i="8"/>
  <c r="R84" i="8" s="1"/>
  <c r="L84" i="8"/>
  <c r="Q84" i="8" s="1"/>
  <c r="K84" i="8"/>
  <c r="P84" i="8" s="1"/>
  <c r="J84" i="8"/>
  <c r="I84" i="8"/>
  <c r="O83" i="8"/>
  <c r="N83" i="8"/>
  <c r="M83" i="8"/>
  <c r="R83" i="8" s="1"/>
  <c r="L83" i="8"/>
  <c r="Q83" i="8" s="1"/>
  <c r="K83" i="8"/>
  <c r="P83" i="8" s="1"/>
  <c r="J83" i="8"/>
  <c r="I83" i="8"/>
  <c r="O82" i="8"/>
  <c r="N82" i="8"/>
  <c r="M82" i="8"/>
  <c r="R82" i="8" s="1"/>
  <c r="L82" i="8"/>
  <c r="Q82" i="8" s="1"/>
  <c r="K82" i="8"/>
  <c r="P82" i="8" s="1"/>
  <c r="J82" i="8"/>
  <c r="I82" i="8"/>
  <c r="O81" i="8"/>
  <c r="N81" i="8"/>
  <c r="M81" i="8"/>
  <c r="R81" i="8" s="1"/>
  <c r="L81" i="8"/>
  <c r="Q81" i="8" s="1"/>
  <c r="K81" i="8"/>
  <c r="P81" i="8" s="1"/>
  <c r="J81" i="8"/>
  <c r="I81" i="8"/>
  <c r="O80" i="8"/>
  <c r="N80" i="8"/>
  <c r="M80" i="8"/>
  <c r="R80" i="8" s="1"/>
  <c r="L80" i="8"/>
  <c r="Q80" i="8" s="1"/>
  <c r="K80" i="8"/>
  <c r="P80" i="8" s="1"/>
  <c r="J80" i="8"/>
  <c r="I80" i="8"/>
  <c r="O79" i="8"/>
  <c r="N79" i="8"/>
  <c r="M79" i="8"/>
  <c r="R79" i="8" s="1"/>
  <c r="L79" i="8"/>
  <c r="Q79" i="8" s="1"/>
  <c r="K79" i="8"/>
  <c r="P79" i="8" s="1"/>
  <c r="J79" i="8"/>
  <c r="I79" i="8"/>
  <c r="O78" i="8"/>
  <c r="N78" i="8"/>
  <c r="M78" i="8"/>
  <c r="R78" i="8" s="1"/>
  <c r="L78" i="8"/>
  <c r="Q78" i="8" s="1"/>
  <c r="K78" i="8"/>
  <c r="P78" i="8" s="1"/>
  <c r="J78" i="8"/>
  <c r="I78" i="8"/>
  <c r="O77" i="8"/>
  <c r="N77" i="8"/>
  <c r="M77" i="8"/>
  <c r="R77" i="8" s="1"/>
  <c r="L77" i="8"/>
  <c r="Q77" i="8" s="1"/>
  <c r="K77" i="8"/>
  <c r="P77" i="8" s="1"/>
  <c r="J77" i="8"/>
  <c r="I77" i="8"/>
  <c r="O76" i="8"/>
  <c r="N76" i="8"/>
  <c r="M76" i="8"/>
  <c r="R76" i="8" s="1"/>
  <c r="L76" i="8"/>
  <c r="Q76" i="8" s="1"/>
  <c r="K76" i="8"/>
  <c r="P76" i="8" s="1"/>
  <c r="J76" i="8"/>
  <c r="I76" i="8"/>
  <c r="O75" i="8"/>
  <c r="N75" i="8"/>
  <c r="M75" i="8"/>
  <c r="R75" i="8" s="1"/>
  <c r="L75" i="8"/>
  <c r="Q75" i="8" s="1"/>
  <c r="K75" i="8"/>
  <c r="P75" i="8" s="1"/>
  <c r="J75" i="8"/>
  <c r="I75" i="8"/>
  <c r="O74" i="8"/>
  <c r="N74" i="8"/>
  <c r="M74" i="8"/>
  <c r="R74" i="8" s="1"/>
  <c r="L74" i="8"/>
  <c r="Q74" i="8" s="1"/>
  <c r="K74" i="8"/>
  <c r="P74" i="8" s="1"/>
  <c r="J74" i="8"/>
  <c r="I74" i="8"/>
  <c r="O73" i="8"/>
  <c r="N73" i="8"/>
  <c r="M73" i="8"/>
  <c r="R73" i="8" s="1"/>
  <c r="L73" i="8"/>
  <c r="Q73" i="8" s="1"/>
  <c r="K73" i="8"/>
  <c r="P73" i="8" s="1"/>
  <c r="J73" i="8"/>
  <c r="I73" i="8"/>
  <c r="O72" i="8"/>
  <c r="N72" i="8"/>
  <c r="M72" i="8"/>
  <c r="R72" i="8" s="1"/>
  <c r="L72" i="8"/>
  <c r="Q72" i="8" s="1"/>
  <c r="K72" i="8"/>
  <c r="P72" i="8" s="1"/>
  <c r="J72" i="8"/>
  <c r="I72" i="8"/>
  <c r="O71" i="8"/>
  <c r="N71" i="8"/>
  <c r="M71" i="8"/>
  <c r="R71" i="8" s="1"/>
  <c r="L71" i="8"/>
  <c r="Q71" i="8" s="1"/>
  <c r="K71" i="8"/>
  <c r="P71" i="8" s="1"/>
  <c r="J71" i="8"/>
  <c r="I71" i="8"/>
  <c r="O70" i="8"/>
  <c r="N70" i="8"/>
  <c r="M70" i="8"/>
  <c r="R70" i="8" s="1"/>
  <c r="L70" i="8"/>
  <c r="Q70" i="8" s="1"/>
  <c r="K70" i="8"/>
  <c r="P70" i="8" s="1"/>
  <c r="J70" i="8"/>
  <c r="I70" i="8"/>
  <c r="O69" i="8"/>
  <c r="N69" i="8"/>
  <c r="M69" i="8"/>
  <c r="R69" i="8" s="1"/>
  <c r="L69" i="8"/>
  <c r="Q69" i="8" s="1"/>
  <c r="K69" i="8"/>
  <c r="P69" i="8" s="1"/>
  <c r="J69" i="8"/>
  <c r="I69" i="8"/>
  <c r="O68" i="8"/>
  <c r="N68" i="8"/>
  <c r="M68" i="8"/>
  <c r="R68" i="8" s="1"/>
  <c r="L68" i="8"/>
  <c r="Q68" i="8" s="1"/>
  <c r="K68" i="8"/>
  <c r="P68" i="8" s="1"/>
  <c r="J68" i="8"/>
  <c r="I68" i="8"/>
  <c r="O67" i="8"/>
  <c r="N67" i="8"/>
  <c r="M67" i="8"/>
  <c r="R67" i="8" s="1"/>
  <c r="L67" i="8"/>
  <c r="Q67" i="8" s="1"/>
  <c r="K67" i="8"/>
  <c r="P67" i="8" s="1"/>
  <c r="J67" i="8"/>
  <c r="I67" i="8"/>
  <c r="O66" i="8"/>
  <c r="N66" i="8"/>
  <c r="M66" i="8"/>
  <c r="R66" i="8" s="1"/>
  <c r="L66" i="8"/>
  <c r="Q66" i="8" s="1"/>
  <c r="K66" i="8"/>
  <c r="P66" i="8" s="1"/>
  <c r="J66" i="8"/>
  <c r="I66" i="8"/>
  <c r="O65" i="8"/>
  <c r="N65" i="8"/>
  <c r="M65" i="8"/>
  <c r="R65" i="8" s="1"/>
  <c r="L65" i="8"/>
  <c r="Q65" i="8" s="1"/>
  <c r="K65" i="8"/>
  <c r="P65" i="8" s="1"/>
  <c r="J65" i="8"/>
  <c r="I65" i="8"/>
  <c r="O64" i="8"/>
  <c r="N64" i="8"/>
  <c r="M64" i="8"/>
  <c r="R64" i="8" s="1"/>
  <c r="L64" i="8"/>
  <c r="Q64" i="8" s="1"/>
  <c r="K64" i="8"/>
  <c r="P64" i="8" s="1"/>
  <c r="J64" i="8"/>
  <c r="I64" i="8"/>
  <c r="O63" i="8"/>
  <c r="N63" i="8"/>
  <c r="M63" i="8"/>
  <c r="R63" i="8" s="1"/>
  <c r="L63" i="8"/>
  <c r="Q63" i="8" s="1"/>
  <c r="K63" i="8"/>
  <c r="P63" i="8" s="1"/>
  <c r="J63" i="8"/>
  <c r="I63" i="8"/>
  <c r="O62" i="8"/>
  <c r="N62" i="8"/>
  <c r="M62" i="8"/>
  <c r="R62" i="8" s="1"/>
  <c r="L62" i="8"/>
  <c r="Q62" i="8" s="1"/>
  <c r="K62" i="8"/>
  <c r="P62" i="8" s="1"/>
  <c r="J62" i="8"/>
  <c r="I62" i="8"/>
  <c r="O61" i="8"/>
  <c r="N61" i="8"/>
  <c r="M61" i="8"/>
  <c r="R61" i="8" s="1"/>
  <c r="L61" i="8"/>
  <c r="Q61" i="8" s="1"/>
  <c r="K61" i="8"/>
  <c r="P61" i="8" s="1"/>
  <c r="J61" i="8"/>
  <c r="I61" i="8"/>
  <c r="O60" i="8"/>
  <c r="N60" i="8"/>
  <c r="M60" i="8"/>
  <c r="R60" i="8" s="1"/>
  <c r="L60" i="8"/>
  <c r="Q60" i="8" s="1"/>
  <c r="K60" i="8"/>
  <c r="P60" i="8" s="1"/>
  <c r="J60" i="8"/>
  <c r="I60" i="8"/>
  <c r="O59" i="8"/>
  <c r="N59" i="8"/>
  <c r="M59" i="8"/>
  <c r="R59" i="8" s="1"/>
  <c r="L59" i="8"/>
  <c r="Q59" i="8" s="1"/>
  <c r="K59" i="8"/>
  <c r="P59" i="8" s="1"/>
  <c r="J59" i="8"/>
  <c r="I59" i="8"/>
  <c r="O58" i="8"/>
  <c r="N58" i="8"/>
  <c r="M58" i="8"/>
  <c r="R58" i="8" s="1"/>
  <c r="L58" i="8"/>
  <c r="Q58" i="8" s="1"/>
  <c r="K58" i="8"/>
  <c r="P58" i="8" s="1"/>
  <c r="J58" i="8"/>
  <c r="I58" i="8"/>
  <c r="O57" i="8"/>
  <c r="N57" i="8"/>
  <c r="M57" i="8"/>
  <c r="R57" i="8" s="1"/>
  <c r="L57" i="8"/>
  <c r="Q57" i="8" s="1"/>
  <c r="K57" i="8"/>
  <c r="P57" i="8" s="1"/>
  <c r="J57" i="8"/>
  <c r="I57" i="8"/>
  <c r="O56" i="8"/>
  <c r="N56" i="8"/>
  <c r="M56" i="8"/>
  <c r="R56" i="8" s="1"/>
  <c r="L56" i="8"/>
  <c r="Q56" i="8" s="1"/>
  <c r="K56" i="8"/>
  <c r="P56" i="8" s="1"/>
  <c r="J56" i="8"/>
  <c r="I56" i="8"/>
  <c r="O55" i="8"/>
  <c r="N55" i="8"/>
  <c r="M55" i="8"/>
  <c r="R55" i="8" s="1"/>
  <c r="L55" i="8"/>
  <c r="Q55" i="8" s="1"/>
  <c r="K55" i="8"/>
  <c r="P55" i="8" s="1"/>
  <c r="J55" i="8"/>
  <c r="I55" i="8"/>
  <c r="O54" i="8"/>
  <c r="N54" i="8"/>
  <c r="M54" i="8"/>
  <c r="R54" i="8" s="1"/>
  <c r="L54" i="8"/>
  <c r="Q54" i="8" s="1"/>
  <c r="K54" i="8"/>
  <c r="P54" i="8" s="1"/>
  <c r="J54" i="8"/>
  <c r="I54" i="8"/>
  <c r="O53" i="8"/>
  <c r="N53" i="8"/>
  <c r="M53" i="8"/>
  <c r="R53" i="8" s="1"/>
  <c r="L53" i="8"/>
  <c r="Q53" i="8" s="1"/>
  <c r="K53" i="8"/>
  <c r="P53" i="8" s="1"/>
  <c r="J53" i="8"/>
  <c r="I53" i="8"/>
  <c r="O52" i="8"/>
  <c r="N52" i="8"/>
  <c r="M52" i="8"/>
  <c r="R52" i="8" s="1"/>
  <c r="L52" i="8"/>
  <c r="Q52" i="8" s="1"/>
  <c r="K52" i="8"/>
  <c r="P52" i="8" s="1"/>
  <c r="J52" i="8"/>
  <c r="I52" i="8"/>
  <c r="O51" i="8"/>
  <c r="N51" i="8"/>
  <c r="M51" i="8"/>
  <c r="R51" i="8" s="1"/>
  <c r="L51" i="8"/>
  <c r="Q51" i="8" s="1"/>
  <c r="K51" i="8"/>
  <c r="P51" i="8" s="1"/>
  <c r="J51" i="8"/>
  <c r="I51" i="8"/>
  <c r="O50" i="8"/>
  <c r="N50" i="8"/>
  <c r="M50" i="8"/>
  <c r="R50" i="8" s="1"/>
  <c r="L50" i="8"/>
  <c r="Q50" i="8" s="1"/>
  <c r="K50" i="8"/>
  <c r="P50" i="8" s="1"/>
  <c r="J50" i="8"/>
  <c r="I50" i="8"/>
  <c r="O49" i="8"/>
  <c r="N49" i="8"/>
  <c r="M49" i="8"/>
  <c r="R49" i="8" s="1"/>
  <c r="L49" i="8"/>
  <c r="Q49" i="8" s="1"/>
  <c r="K49" i="8"/>
  <c r="P49" i="8" s="1"/>
  <c r="J49" i="8"/>
  <c r="I49" i="8"/>
  <c r="O48" i="8"/>
  <c r="N48" i="8"/>
  <c r="M48" i="8"/>
  <c r="R48" i="8" s="1"/>
  <c r="L48" i="8"/>
  <c r="Q48" i="8" s="1"/>
  <c r="K48" i="8"/>
  <c r="P48" i="8" s="1"/>
  <c r="J48" i="8"/>
  <c r="I48" i="8"/>
  <c r="O47" i="8"/>
  <c r="N47" i="8"/>
  <c r="M47" i="8"/>
  <c r="R47" i="8" s="1"/>
  <c r="L47" i="8"/>
  <c r="Q47" i="8" s="1"/>
  <c r="K47" i="8"/>
  <c r="P47" i="8" s="1"/>
  <c r="J47" i="8"/>
  <c r="I47" i="8"/>
  <c r="O46" i="8"/>
  <c r="N46" i="8"/>
  <c r="M46" i="8"/>
  <c r="R46" i="8" s="1"/>
  <c r="L46" i="8"/>
  <c r="Q46" i="8" s="1"/>
  <c r="K46" i="8"/>
  <c r="P46" i="8" s="1"/>
  <c r="J46" i="8"/>
  <c r="I46" i="8"/>
  <c r="N45" i="8"/>
  <c r="M45" i="8"/>
  <c r="R45" i="8" s="1"/>
  <c r="L45" i="8"/>
  <c r="Q45" i="8" s="1"/>
  <c r="K45" i="8"/>
  <c r="P45" i="8" s="1"/>
  <c r="J45" i="8"/>
  <c r="O45" i="8" s="1"/>
  <c r="I45" i="8"/>
  <c r="Q44" i="8"/>
  <c r="N44" i="8"/>
  <c r="M44" i="8"/>
  <c r="R44" i="8" s="1"/>
  <c r="L44" i="8"/>
  <c r="K44" i="8"/>
  <c r="P44" i="8" s="1"/>
  <c r="J44" i="8"/>
  <c r="O44" i="8" s="1"/>
  <c r="I44" i="8"/>
  <c r="N43" i="8"/>
  <c r="M43" i="8"/>
  <c r="R43" i="8" s="1"/>
  <c r="L43" i="8"/>
  <c r="Q43" i="8" s="1"/>
  <c r="K43" i="8"/>
  <c r="P43" i="8" s="1"/>
  <c r="J43" i="8"/>
  <c r="O43" i="8" s="1"/>
  <c r="I43" i="8"/>
  <c r="Q42" i="8"/>
  <c r="N42" i="8"/>
  <c r="M42" i="8"/>
  <c r="R42" i="8" s="1"/>
  <c r="L42" i="8"/>
  <c r="K42" i="8"/>
  <c r="P42" i="8" s="1"/>
  <c r="J42" i="8"/>
  <c r="O42" i="8" s="1"/>
  <c r="I42" i="8"/>
  <c r="N41" i="8"/>
  <c r="M41" i="8"/>
  <c r="R41" i="8" s="1"/>
  <c r="L41" i="8"/>
  <c r="Q41" i="8" s="1"/>
  <c r="K41" i="8"/>
  <c r="P41" i="8" s="1"/>
  <c r="J41" i="8"/>
  <c r="O41" i="8" s="1"/>
  <c r="I41" i="8"/>
  <c r="Q40" i="8"/>
  <c r="N40" i="8"/>
  <c r="M40" i="8"/>
  <c r="R40" i="8" s="1"/>
  <c r="L40" i="8"/>
  <c r="K40" i="8"/>
  <c r="P40" i="8" s="1"/>
  <c r="J40" i="8"/>
  <c r="O40" i="8" s="1"/>
  <c r="I40" i="8"/>
  <c r="N39" i="8"/>
  <c r="M39" i="8"/>
  <c r="R39" i="8" s="1"/>
  <c r="L39" i="8"/>
  <c r="Q39" i="8" s="1"/>
  <c r="K39" i="8"/>
  <c r="P39" i="8" s="1"/>
  <c r="J39" i="8"/>
  <c r="O39" i="8" s="1"/>
  <c r="I39" i="8"/>
  <c r="Q38" i="8"/>
  <c r="N38" i="8"/>
  <c r="M38" i="8"/>
  <c r="R38" i="8" s="1"/>
  <c r="L38" i="8"/>
  <c r="K38" i="8"/>
  <c r="P38" i="8" s="1"/>
  <c r="J38" i="8"/>
  <c r="O38" i="8" s="1"/>
  <c r="I38" i="8"/>
  <c r="N37" i="8"/>
  <c r="M37" i="8"/>
  <c r="R37" i="8" s="1"/>
  <c r="L37" i="8"/>
  <c r="Q37" i="8" s="1"/>
  <c r="K37" i="8"/>
  <c r="P37" i="8" s="1"/>
  <c r="J37" i="8"/>
  <c r="O37" i="8" s="1"/>
  <c r="I37" i="8"/>
  <c r="Q36" i="8"/>
  <c r="N36" i="8"/>
  <c r="M36" i="8"/>
  <c r="R36" i="8" s="1"/>
  <c r="L36" i="8"/>
  <c r="K36" i="8"/>
  <c r="P36" i="8" s="1"/>
  <c r="J36" i="8"/>
  <c r="O36" i="8" s="1"/>
  <c r="I36" i="8"/>
  <c r="N35" i="8"/>
  <c r="M35" i="8"/>
  <c r="R35" i="8" s="1"/>
  <c r="L35" i="8"/>
  <c r="Q35" i="8" s="1"/>
  <c r="K35" i="8"/>
  <c r="P35" i="8" s="1"/>
  <c r="J35" i="8"/>
  <c r="O35" i="8" s="1"/>
  <c r="I35" i="8"/>
  <c r="Q34" i="8"/>
  <c r="N34" i="8"/>
  <c r="M34" i="8"/>
  <c r="R34" i="8" s="1"/>
  <c r="L34" i="8"/>
  <c r="K34" i="8"/>
  <c r="P34" i="8" s="1"/>
  <c r="J34" i="8"/>
  <c r="O34" i="8" s="1"/>
  <c r="I34" i="8"/>
  <c r="N33" i="8"/>
  <c r="M33" i="8"/>
  <c r="R33" i="8" s="1"/>
  <c r="L33" i="8"/>
  <c r="Q33" i="8" s="1"/>
  <c r="K33" i="8"/>
  <c r="P33" i="8" s="1"/>
  <c r="J33" i="8"/>
  <c r="O33" i="8" s="1"/>
  <c r="I33" i="8"/>
  <c r="Q32" i="8"/>
  <c r="N32" i="8"/>
  <c r="M32" i="8"/>
  <c r="R32" i="8" s="1"/>
  <c r="L32" i="8"/>
  <c r="K32" i="8"/>
  <c r="P32" i="8" s="1"/>
  <c r="J32" i="8"/>
  <c r="O32" i="8" s="1"/>
  <c r="I32" i="8"/>
  <c r="N31" i="8"/>
  <c r="M31" i="8"/>
  <c r="R31" i="8" s="1"/>
  <c r="L31" i="8"/>
  <c r="Q31" i="8" s="1"/>
  <c r="K31" i="8"/>
  <c r="P31" i="8" s="1"/>
  <c r="J31" i="8"/>
  <c r="O31" i="8" s="1"/>
  <c r="I31" i="8"/>
  <c r="Q30" i="8"/>
  <c r="N30" i="8"/>
  <c r="M30" i="8"/>
  <c r="R30" i="8" s="1"/>
  <c r="L30" i="8"/>
  <c r="K30" i="8"/>
  <c r="P30" i="8" s="1"/>
  <c r="J30" i="8"/>
  <c r="O30" i="8" s="1"/>
  <c r="I30" i="8"/>
  <c r="N29" i="8"/>
  <c r="M29" i="8"/>
  <c r="R29" i="8" s="1"/>
  <c r="L29" i="8"/>
  <c r="Q29" i="8" s="1"/>
  <c r="K29" i="8"/>
  <c r="P29" i="8" s="1"/>
  <c r="J29" i="8"/>
  <c r="O29" i="8" s="1"/>
  <c r="I29" i="8"/>
  <c r="Q28" i="8"/>
  <c r="N28" i="8"/>
  <c r="M28" i="8"/>
  <c r="R28" i="8" s="1"/>
  <c r="L28" i="8"/>
  <c r="K28" i="8"/>
  <c r="P28" i="8" s="1"/>
  <c r="J28" i="8"/>
  <c r="O28" i="8" s="1"/>
  <c r="I28" i="8"/>
  <c r="N27" i="8"/>
  <c r="M27" i="8"/>
  <c r="R27" i="8" s="1"/>
  <c r="L27" i="8"/>
  <c r="Q27" i="8" s="1"/>
  <c r="K27" i="8"/>
  <c r="P27" i="8" s="1"/>
  <c r="J27" i="8"/>
  <c r="O27" i="8" s="1"/>
  <c r="I27" i="8"/>
  <c r="Q26" i="8"/>
  <c r="N26" i="8"/>
  <c r="M26" i="8"/>
  <c r="R26" i="8" s="1"/>
  <c r="L26" i="8"/>
  <c r="K26" i="8"/>
  <c r="P26" i="8" s="1"/>
  <c r="J26" i="8"/>
  <c r="O26" i="8" s="1"/>
  <c r="I26" i="8"/>
  <c r="N25" i="8"/>
  <c r="M25" i="8"/>
  <c r="R25" i="8" s="1"/>
  <c r="L25" i="8"/>
  <c r="Q25" i="8" s="1"/>
  <c r="K25" i="8"/>
  <c r="P25" i="8" s="1"/>
  <c r="J25" i="8"/>
  <c r="O25" i="8" s="1"/>
  <c r="I25" i="8"/>
  <c r="Q24" i="8"/>
  <c r="N24" i="8"/>
  <c r="M24" i="8"/>
  <c r="R24" i="8" s="1"/>
  <c r="L24" i="8"/>
  <c r="K24" i="8"/>
  <c r="P24" i="8" s="1"/>
  <c r="J24" i="8"/>
  <c r="O24" i="8" s="1"/>
  <c r="I24" i="8"/>
  <c r="N23" i="8"/>
  <c r="M23" i="8"/>
  <c r="R23" i="8" s="1"/>
  <c r="L23" i="8"/>
  <c r="Q23" i="8" s="1"/>
  <c r="K23" i="8"/>
  <c r="P23" i="8" s="1"/>
  <c r="J23" i="8"/>
  <c r="O23" i="8" s="1"/>
  <c r="I23" i="8"/>
  <c r="Q22" i="8"/>
  <c r="N22" i="8"/>
  <c r="M22" i="8"/>
  <c r="R22" i="8" s="1"/>
  <c r="L22" i="8"/>
  <c r="K22" i="8"/>
  <c r="P22" i="8" s="1"/>
  <c r="J22" i="8"/>
  <c r="O22" i="8" s="1"/>
  <c r="I22" i="8"/>
  <c r="N21" i="8"/>
  <c r="M21" i="8"/>
  <c r="R21" i="8" s="1"/>
  <c r="L21" i="8"/>
  <c r="Q21" i="8" s="1"/>
  <c r="K21" i="8"/>
  <c r="P21" i="8" s="1"/>
  <c r="J21" i="8"/>
  <c r="O21" i="8" s="1"/>
  <c r="I21" i="8"/>
  <c r="Q20" i="8"/>
  <c r="N20" i="8"/>
  <c r="M20" i="8"/>
  <c r="R20" i="8" s="1"/>
  <c r="L20" i="8"/>
  <c r="K20" i="8"/>
  <c r="P20" i="8" s="1"/>
  <c r="J20" i="8"/>
  <c r="O20" i="8" s="1"/>
  <c r="I20" i="8"/>
  <c r="N19" i="8"/>
  <c r="M19" i="8"/>
  <c r="R19" i="8" s="1"/>
  <c r="L19" i="8"/>
  <c r="Q19" i="8" s="1"/>
  <c r="K19" i="8"/>
  <c r="P19" i="8" s="1"/>
  <c r="J19" i="8"/>
  <c r="O19" i="8" s="1"/>
  <c r="I19" i="8"/>
  <c r="Q18" i="8"/>
  <c r="N18" i="8"/>
  <c r="M18" i="8"/>
  <c r="R18" i="8" s="1"/>
  <c r="L18" i="8"/>
  <c r="K18" i="8"/>
  <c r="P18" i="8" s="1"/>
  <c r="J18" i="8"/>
  <c r="O18" i="8" s="1"/>
  <c r="I18" i="8"/>
  <c r="N17" i="8"/>
  <c r="M17" i="8"/>
  <c r="R17" i="8" s="1"/>
  <c r="L17" i="8"/>
  <c r="Q17" i="8" s="1"/>
  <c r="K17" i="8"/>
  <c r="P17" i="8" s="1"/>
  <c r="J17" i="8"/>
  <c r="O17" i="8" s="1"/>
  <c r="I17" i="8"/>
  <c r="N16" i="8"/>
  <c r="M16" i="8"/>
  <c r="R16" i="8" s="1"/>
  <c r="L16" i="8"/>
  <c r="Q16" i="8" s="1"/>
  <c r="K16" i="8"/>
  <c r="P16" i="8" s="1"/>
  <c r="J16" i="8"/>
  <c r="O16" i="8" s="1"/>
  <c r="I16" i="8"/>
  <c r="N15" i="8"/>
  <c r="M15" i="8"/>
  <c r="R15" i="8" s="1"/>
  <c r="L15" i="8"/>
  <c r="Q15" i="8" s="1"/>
  <c r="K15" i="8"/>
  <c r="P15" i="8" s="1"/>
  <c r="J15" i="8"/>
  <c r="O15" i="8" s="1"/>
  <c r="I15" i="8"/>
  <c r="N14" i="8"/>
  <c r="M14" i="8"/>
  <c r="R14" i="8" s="1"/>
  <c r="L14" i="8"/>
  <c r="Q14" i="8" s="1"/>
  <c r="K14" i="8"/>
  <c r="P14" i="8" s="1"/>
  <c r="J14" i="8"/>
  <c r="O14" i="8" s="1"/>
  <c r="I14" i="8"/>
  <c r="N13" i="8"/>
  <c r="M13" i="8"/>
  <c r="R13" i="8" s="1"/>
  <c r="L13" i="8"/>
  <c r="Q13" i="8" s="1"/>
  <c r="K13" i="8"/>
  <c r="P13" i="8" s="1"/>
  <c r="J13" i="8"/>
  <c r="O13" i="8" s="1"/>
  <c r="I13" i="8"/>
  <c r="B29" i="1"/>
  <c r="D29" i="1" s="1"/>
  <c r="F24" i="1" s="1"/>
  <c r="D27" i="1"/>
  <c r="D26" i="1"/>
  <c r="F26" i="1" s="1"/>
  <c r="D25" i="1"/>
  <c r="D24" i="1"/>
  <c r="D23" i="1"/>
  <c r="E10" i="1"/>
  <c r="D10" i="1" s="1"/>
  <c r="E9" i="1"/>
  <c r="H9" i="1" s="1"/>
  <c r="D121" i="12" s="1"/>
  <c r="F121" i="12" s="1"/>
  <c r="D9" i="1"/>
  <c r="E8" i="1"/>
  <c r="H8" i="1" s="1"/>
  <c r="D106" i="12" s="1"/>
  <c r="F106" i="12" s="1"/>
  <c r="E7" i="1"/>
  <c r="D7" i="1" s="1"/>
  <c r="H6" i="1"/>
  <c r="D78" i="12" s="1"/>
  <c r="F78" i="12" s="1"/>
  <c r="F70" i="12" s="1"/>
  <c r="E70" i="12" s="1"/>
  <c r="F6" i="1"/>
  <c r="B6" i="1" s="1"/>
  <c r="E6" i="1"/>
  <c r="D6" i="1" s="1"/>
  <c r="E5" i="1"/>
  <c r="H5" i="1" s="1"/>
  <c r="D63" i="12" s="1"/>
  <c r="F63" i="12" s="1"/>
  <c r="D5" i="1"/>
  <c r="E4" i="1"/>
  <c r="F9" i="1" s="1"/>
  <c r="B9" i="1" s="1"/>
  <c r="B43" i="12"/>
  <c r="B44" i="12" s="1"/>
  <c r="B45" i="12" s="1"/>
  <c r="B46" i="12" s="1"/>
  <c r="B47" i="12" s="1"/>
  <c r="B48" i="12" s="1"/>
  <c r="B49" i="12" s="1"/>
  <c r="G12" i="17" l="1"/>
  <c r="F76" i="12"/>
  <c r="E76" i="12" s="1"/>
  <c r="F68" i="12"/>
  <c r="E68" i="12" s="1"/>
  <c r="F72" i="12"/>
  <c r="E72" i="12" s="1"/>
  <c r="F66" i="12"/>
  <c r="E66" i="12" s="1"/>
  <c r="F23" i="1"/>
  <c r="F29" i="1" s="1"/>
  <c r="F25" i="1"/>
  <c r="D4" i="1"/>
  <c r="L119" i="8"/>
  <c r="M119" i="8" s="1"/>
  <c r="R119" i="8" s="1"/>
  <c r="K118" i="8"/>
  <c r="P118" i="8" s="1"/>
  <c r="D8" i="1"/>
  <c r="F27" i="1"/>
  <c r="Q117" i="8"/>
  <c r="F74" i="12"/>
  <c r="E74" i="12" s="1"/>
  <c r="F64" i="12"/>
  <c r="E64" i="12" s="1"/>
  <c r="F77" i="12"/>
  <c r="E77" i="12" s="1"/>
  <c r="F75" i="12"/>
  <c r="E75" i="12" s="1"/>
  <c r="F73" i="12"/>
  <c r="E73" i="12" s="1"/>
  <c r="F71" i="12"/>
  <c r="E71" i="12" s="1"/>
  <c r="F69" i="12"/>
  <c r="E69" i="12" s="1"/>
  <c r="F67" i="12"/>
  <c r="E67" i="12" s="1"/>
  <c r="F65" i="12"/>
  <c r="E65" i="12" s="1"/>
  <c r="F119" i="12"/>
  <c r="E119" i="12" s="1"/>
  <c r="F117" i="12"/>
  <c r="E117" i="12" s="1"/>
  <c r="F115" i="12"/>
  <c r="E115" i="12" s="1"/>
  <c r="F113" i="12"/>
  <c r="E113" i="12" s="1"/>
  <c r="F111" i="12"/>
  <c r="E111" i="12" s="1"/>
  <c r="F109" i="12"/>
  <c r="E109" i="12" s="1"/>
  <c r="F107" i="12"/>
  <c r="E107" i="12" s="1"/>
  <c r="F120" i="12"/>
  <c r="E120" i="12" s="1"/>
  <c r="F118" i="12"/>
  <c r="E118" i="12" s="1"/>
  <c r="F116" i="12"/>
  <c r="E116" i="12" s="1"/>
  <c r="F114" i="12"/>
  <c r="E114" i="12" s="1"/>
  <c r="F112" i="12"/>
  <c r="E112" i="12" s="1"/>
  <c r="F110" i="12"/>
  <c r="E110" i="12" s="1"/>
  <c r="F108" i="12"/>
  <c r="E108" i="12" s="1"/>
  <c r="F10" i="1"/>
  <c r="B10" i="1" s="1"/>
  <c r="E12" i="1"/>
  <c r="D12" i="1" s="1"/>
  <c r="F7" i="1"/>
  <c r="B7" i="1" s="1"/>
  <c r="H10" i="1"/>
  <c r="D135" i="12" s="1"/>
  <c r="F4" i="1"/>
  <c r="H7" i="1"/>
  <c r="D92" i="12" s="1"/>
  <c r="F92" i="12" s="1"/>
  <c r="F87" i="12" s="1"/>
  <c r="E87" i="12" s="1"/>
  <c r="F8" i="1"/>
  <c r="B8" i="1" s="1"/>
  <c r="H4" i="1"/>
  <c r="F5" i="1"/>
  <c r="B5" i="1" s="1"/>
  <c r="L120" i="8"/>
  <c r="J118" i="8"/>
  <c r="O118" i="8" s="1"/>
  <c r="Q118" i="8"/>
  <c r="M118" i="8"/>
  <c r="R118" i="8" s="1"/>
  <c r="K119" i="8" l="1"/>
  <c r="Q119" i="8"/>
  <c r="E139" i="12"/>
  <c r="F135" i="12"/>
  <c r="E142" i="12"/>
  <c r="F142" i="12" s="1"/>
  <c r="E138" i="12"/>
  <c r="E141" i="12"/>
  <c r="E137" i="12"/>
  <c r="E140" i="12"/>
  <c r="E136" i="12"/>
  <c r="F82" i="12"/>
  <c r="E82" i="12" s="1"/>
  <c r="F90" i="12"/>
  <c r="E90" i="12" s="1"/>
  <c r="F85" i="12"/>
  <c r="E85" i="12" s="1"/>
  <c r="K120" i="8"/>
  <c r="L121" i="8"/>
  <c r="M120" i="8"/>
  <c r="R120" i="8" s="1"/>
  <c r="Q120" i="8"/>
  <c r="H12" i="1"/>
  <c r="D49" i="12"/>
  <c r="F49" i="12" s="1"/>
  <c r="P119" i="8"/>
  <c r="J119" i="8"/>
  <c r="O119" i="8" s="1"/>
  <c r="F84" i="12"/>
  <c r="E84" i="12" s="1"/>
  <c r="F79" i="12"/>
  <c r="E79" i="12" s="1"/>
  <c r="F105" i="12"/>
  <c r="E105" i="12" s="1"/>
  <c r="F103" i="12"/>
  <c r="E103" i="12" s="1"/>
  <c r="F101" i="12"/>
  <c r="E101" i="12" s="1"/>
  <c r="F99" i="12"/>
  <c r="E99" i="12" s="1"/>
  <c r="F97" i="12"/>
  <c r="E97" i="12" s="1"/>
  <c r="F95" i="12"/>
  <c r="E95" i="12" s="1"/>
  <c r="F93" i="12"/>
  <c r="E93" i="12" s="1"/>
  <c r="F104" i="12"/>
  <c r="E104" i="12" s="1"/>
  <c r="F102" i="12"/>
  <c r="E102" i="12" s="1"/>
  <c r="F100" i="12"/>
  <c r="E100" i="12" s="1"/>
  <c r="F98" i="12"/>
  <c r="E98" i="12" s="1"/>
  <c r="F96" i="12"/>
  <c r="E96" i="12" s="1"/>
  <c r="F94" i="12"/>
  <c r="E94" i="12" s="1"/>
  <c r="F86" i="12"/>
  <c r="E86" i="12" s="1"/>
  <c r="F81" i="12"/>
  <c r="E81" i="12" s="1"/>
  <c r="F89" i="12"/>
  <c r="E89" i="12" s="1"/>
  <c r="B4" i="1"/>
  <c r="B12" i="1" s="1"/>
  <c r="F12" i="1"/>
  <c r="F80" i="12"/>
  <c r="E80" i="12" s="1"/>
  <c r="F88" i="12"/>
  <c r="E88" i="12" s="1"/>
  <c r="F83" i="12"/>
  <c r="E83" i="12" s="1"/>
  <c r="F91" i="12"/>
  <c r="E91" i="12" s="1"/>
  <c r="E145" i="12" l="1"/>
  <c r="P120" i="8"/>
  <c r="J120" i="8"/>
  <c r="O120" i="8" s="1"/>
  <c r="F127" i="12"/>
  <c r="E127" i="12" s="1"/>
  <c r="F132" i="12"/>
  <c r="E132" i="12" s="1"/>
  <c r="F124" i="12"/>
  <c r="E124" i="12" s="1"/>
  <c r="F133" i="12"/>
  <c r="E133" i="12" s="1"/>
  <c r="F125" i="12"/>
  <c r="E125" i="12" s="1"/>
  <c r="F130" i="12"/>
  <c r="E130" i="12" s="1"/>
  <c r="F122" i="12"/>
  <c r="E122" i="12" s="1"/>
  <c r="F131" i="12"/>
  <c r="E131" i="12" s="1"/>
  <c r="F123" i="12"/>
  <c r="E123" i="12" s="1"/>
  <c r="F128" i="12"/>
  <c r="E128" i="12" s="1"/>
  <c r="F129" i="12"/>
  <c r="E129" i="12" s="1"/>
  <c r="F134" i="12"/>
  <c r="E134" i="12" s="1"/>
  <c r="F126" i="12"/>
  <c r="E126" i="12" s="1"/>
  <c r="F61" i="12"/>
  <c r="E61" i="12" s="1"/>
  <c r="F59" i="12"/>
  <c r="E59" i="12" s="1"/>
  <c r="F57" i="12"/>
  <c r="E57" i="12" s="1"/>
  <c r="F55" i="12"/>
  <c r="E55" i="12" s="1"/>
  <c r="F60" i="12"/>
  <c r="E60" i="12" s="1"/>
  <c r="F54" i="12"/>
  <c r="E54" i="12" s="1"/>
  <c r="F52" i="12"/>
  <c r="E52" i="12" s="1"/>
  <c r="F62" i="12"/>
  <c r="E62" i="12" s="1"/>
  <c r="F58" i="12"/>
  <c r="E58" i="12" s="1"/>
  <c r="F53" i="12"/>
  <c r="E53" i="12" s="1"/>
  <c r="F51" i="12"/>
  <c r="E51" i="12" s="1"/>
  <c r="F50" i="12"/>
  <c r="E50" i="12" s="1"/>
  <c r="F56" i="12"/>
  <c r="E56" i="12" s="1"/>
  <c r="L122" i="8"/>
  <c r="M121" i="8"/>
  <c r="R121" i="8" s="1"/>
  <c r="Q121" i="8"/>
  <c r="K121" i="8"/>
  <c r="F48" i="12" l="1"/>
  <c r="E48" i="12" s="1"/>
  <c r="M122" i="8"/>
  <c r="R122" i="8" s="1"/>
  <c r="Q122" i="8"/>
  <c r="K122" i="8"/>
  <c r="J121" i="8"/>
  <c r="O121" i="8" s="1"/>
  <c r="P121" i="8"/>
  <c r="F47" i="12" l="1"/>
  <c r="F46" i="12" s="1"/>
  <c r="P122" i="8"/>
  <c r="J122" i="8"/>
  <c r="E47" i="12" l="1"/>
  <c r="J123" i="8"/>
  <c r="O122" i="8"/>
  <c r="E46" i="12"/>
  <c r="F45" i="12"/>
  <c r="F44" i="12" l="1"/>
  <c r="E45" i="12"/>
  <c r="J124" i="8"/>
  <c r="O124" i="8" s="1"/>
  <c r="O123" i="8"/>
  <c r="F43" i="12" l="1"/>
  <c r="E43" i="12" s="1"/>
  <c r="E44" i="12"/>
  <c r="D145" i="12" l="1"/>
  <c r="F145" i="12" s="1"/>
</calcChain>
</file>

<file path=xl/sharedStrings.xml><?xml version="1.0" encoding="utf-8"?>
<sst xmlns="http://schemas.openxmlformats.org/spreadsheetml/2006/main" count="860" uniqueCount="500">
  <si>
    <t>1 </t>
  </si>
  <si>
    <t>Slovenia </t>
  </si>
  <si>
    <t>10.0 </t>
  </si>
  <si>
    <t>2 </t>
  </si>
  <si>
    <t>Poland </t>
  </si>
  <si>
    <t>14.1 </t>
  </si>
  <si>
    <t>8 </t>
  </si>
  <si>
    <t>3 </t>
  </si>
  <si>
    <t>Latvia </t>
  </si>
  <si>
    <t>16.3 </t>
  </si>
  <si>
    <t>16 </t>
  </si>
  <si>
    <t>4 </t>
  </si>
  <si>
    <t>Republic of Korea </t>
  </si>
  <si>
    <t>15.7 </t>
  </si>
  <si>
    <t>15 </t>
  </si>
  <si>
    <t>5 </t>
  </si>
  <si>
    <t>Estonia </t>
  </si>
  <si>
    <t>14.8 </t>
  </si>
  <si>
    <t>9 </t>
  </si>
  <si>
    <t>6 </t>
  </si>
  <si>
    <t>Lithuania </t>
  </si>
  <si>
    <t>18.3 </t>
  </si>
  <si>
    <t>22 </t>
  </si>
  <si>
    <t>7 </t>
  </si>
  <si>
    <t>Czechia </t>
  </si>
  <si>
    <t>11.6 </t>
  </si>
  <si>
    <t>Japan </t>
  </si>
  <si>
    <t>11 </t>
  </si>
  <si>
    <t>Ireland </t>
  </si>
  <si>
    <t>10 </t>
  </si>
  <si>
    <t>12 </t>
  </si>
  <si>
    <t>Croatia </t>
  </si>
  <si>
    <t>16.6 </t>
  </si>
  <si>
    <t>17 </t>
  </si>
  <si>
    <t>Canada </t>
  </si>
  <si>
    <t>17.2 </t>
  </si>
  <si>
    <t>19 </t>
  </si>
  <si>
    <t>Belgium </t>
  </si>
  <si>
    <t>14.9 </t>
  </si>
  <si>
    <t>13 </t>
  </si>
  <si>
    <t>Portugal </t>
  </si>
  <si>
    <t>19.3 </t>
  </si>
  <si>
    <t>25 </t>
  </si>
  <si>
    <t>14 </t>
  </si>
  <si>
    <t>Finland </t>
  </si>
  <si>
    <t>10.1 </t>
  </si>
  <si>
    <t>26 </t>
  </si>
  <si>
    <t>Denmark </t>
  </si>
  <si>
    <t>9.9 </t>
  </si>
  <si>
    <t>30 </t>
  </si>
  <si>
    <t>Malta </t>
  </si>
  <si>
    <t>19.8 </t>
  </si>
  <si>
    <t>13.5 </t>
  </si>
  <si>
    <t>27 </t>
  </si>
  <si>
    <t>18 </t>
  </si>
  <si>
    <t>Greece </t>
  </si>
  <si>
    <t>22.3 </t>
  </si>
  <si>
    <t>31 </t>
  </si>
  <si>
    <t>New Zealand </t>
  </si>
  <si>
    <t>21.1 </t>
  </si>
  <si>
    <t>29 </t>
  </si>
  <si>
    <t>20 </t>
  </si>
  <si>
    <t>Norway </t>
  </si>
  <si>
    <t>12.0 </t>
  </si>
  <si>
    <t>35 </t>
  </si>
  <si>
    <t>21 </t>
  </si>
  <si>
    <t>Slovakia </t>
  </si>
  <si>
    <t>18.9 </t>
  </si>
  <si>
    <t>23 </t>
  </si>
  <si>
    <t>Sweden </t>
  </si>
  <si>
    <t>18.0 </t>
  </si>
  <si>
    <t>Iceland </t>
  </si>
  <si>
    <t>12.4 </t>
  </si>
  <si>
    <t>38 </t>
  </si>
  <si>
    <t>24 </t>
  </si>
  <si>
    <t>Cyprus </t>
  </si>
  <si>
    <t>15.6 </t>
  </si>
  <si>
    <t>32 </t>
  </si>
  <si>
    <t>Germany </t>
  </si>
  <si>
    <t>15.5 </t>
  </si>
  <si>
    <t>33 </t>
  </si>
  <si>
    <t>Australia </t>
  </si>
  <si>
    <t>17.1 </t>
  </si>
  <si>
    <t>Chile </t>
  </si>
  <si>
    <t>21.6 </t>
  </si>
  <si>
    <t>28 </t>
  </si>
  <si>
    <t>Romania </t>
  </si>
  <si>
    <t>29.0 </t>
  </si>
  <si>
    <t>37 </t>
  </si>
  <si>
    <t>Austria </t>
  </si>
  <si>
    <t>19.2 </t>
  </si>
  <si>
    <t>34 </t>
  </si>
  <si>
    <t>Switzerland </t>
  </si>
  <si>
    <t>36 </t>
  </si>
  <si>
    <t>Bulgaria </t>
  </si>
  <si>
    <t>26.1 </t>
  </si>
  <si>
    <t>United States </t>
  </si>
  <si>
    <t>26.2 </t>
  </si>
  <si>
    <t>France </t>
  </si>
  <si>
    <t>19.9 </t>
  </si>
  <si>
    <t>Italy </t>
  </si>
  <si>
    <t>25.5 </t>
  </si>
  <si>
    <t>Luxembourg </t>
  </si>
  <si>
    <t>24.5 </t>
  </si>
  <si>
    <t>Spain </t>
  </si>
  <si>
    <t>28.0 </t>
  </si>
  <si>
    <t>United Kingdom </t>
  </si>
  <si>
    <t>20.7 </t>
  </si>
  <si>
    <t>39 </t>
  </si>
  <si>
    <t>Türkiye </t>
  </si>
  <si>
    <t>33.8 </t>
  </si>
  <si>
    <t>Colombia </t>
  </si>
  <si>
    <t>35.8 </t>
  </si>
  <si>
    <t>Most recent rate
of child poverty
(Average 2019–2021)</t>
  </si>
  <si>
    <t>%</t>
  </si>
  <si>
    <t>Rank</t>
  </si>
  <si>
    <t>Change</t>
  </si>
  <si>
    <t>Change in child poverty rate (2012–2014 to 2019–2021)</t>
  </si>
  <si>
    <t xml:space="preserve">The Netherlands </t>
  </si>
  <si>
    <t>Source: https://www.unicef.org/globalinsight/media/3291/file/UNICEF-Innocenti-Report-Card-18-Child-Poverty-Amidst-Wealth-2023.pdf</t>
  </si>
  <si>
    <r>
      <t>Table 2.1ts: Money values of decile medians and overall population mean in average 2019/20 prices, United Kingdom</t>
    </r>
    <r>
      <rPr>
        <b/>
        <vertAlign val="superscript"/>
        <sz val="12"/>
        <color rgb="FF000000"/>
        <rFont val="Helvetica"/>
        <family val="2"/>
      </rPr>
      <t>1,2,3,4</t>
    </r>
  </si>
  <si>
    <t>£pw equivalised 2019/20 prices</t>
  </si>
  <si>
    <t>Decile group medians</t>
  </si>
  <si>
    <t>Decile 1</t>
  </si>
  <si>
    <t>Decile 2</t>
  </si>
  <si>
    <t>Decile 3</t>
  </si>
  <si>
    <t>Decile 4</t>
  </si>
  <si>
    <t>Decile 5</t>
  </si>
  <si>
    <t>Decile 6</t>
  </si>
  <si>
    <t>Decile 7</t>
  </si>
  <si>
    <t>Decile 8</t>
  </si>
  <si>
    <t>Decile 9</t>
  </si>
  <si>
    <t>Decile 10</t>
  </si>
  <si>
    <t>Population median</t>
  </si>
  <si>
    <t>Population mean</t>
  </si>
  <si>
    <t>Income Before Housing Costs</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</si>
  <si>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</si>
  <si>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</si>
  <si>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</si>
  <si>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</si>
  <si>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</si>
  <si>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</si>
  <si>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</si>
  <si>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</si>
  <si>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</si>
  <si>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</si>
  <si>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</si>
  <si>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</si>
  <si>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</si>
  <si>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</si>
  <si>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</si>
  <si>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</si>
  <si>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</si>
  <si>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</si>
  <si>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</si>
  <si>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</si>
  <si>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</si>
  <si>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</si>
  <si>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</si>
  <si>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</si>
  <si>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</si>
  <si>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</si>
  <si>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Income After Housing Costs</t>
  </si>
  <si>
    <t xml:space="preserve">Source: FRS </t>
  </si>
  <si>
    <t>1. Figures are for the United Kingdom from 2002/03 onwards. Earlier years are for Great Britain only.</t>
  </si>
  <si>
    <t>2. This report and tables use grossing factors based on 2011 Census data, so caution should be exercised when making comparisons with reports prior to 2012/13.</t>
  </si>
  <si>
    <t>3. Small changes in estimates from year to year, particularly at the bottom of the income distribution, may not be significant in view of data uncertainties.</t>
  </si>
  <si>
    <t xml:space="preserve">4. For the 2019/20 statistics a minor methodological revision has been made to capture all income from child maintenance. This results in more income from child maintenance being included, in turn slightly increasing some </t>
  </si>
  <si>
    <t xml:space="preserve">household incomes and so tending to slightly reduce low income rates for families with children. The full back series (back to 1994/95) has been revised so that comparisons over time are on a consistent basis across the full </t>
  </si>
  <si>
    <t xml:space="preserve">time series. This also means that figures for 1994/95 to 2018/19 in this year’s publication (2019/20 statistics) may be slightly different to the equivalent figures in previous publications. Please refer to HBAI Quality &amp; </t>
  </si>
  <si>
    <t>Methodology Report for more information.</t>
  </si>
  <si>
    <r>
      <t>Table 2.1ts: Money values of quintile medians and overall population mean in average 2019/20 prices, United Kingdom</t>
    </r>
    <r>
      <rPr>
        <b/>
        <vertAlign val="superscript"/>
        <sz val="12"/>
        <color rgb="FF000000"/>
        <rFont val="Helvetica"/>
        <family val="2"/>
      </rPr>
      <t>1,2,3,4</t>
    </r>
  </si>
  <si>
    <t>Quintile group medians</t>
  </si>
  <si>
    <t>Quintile 1</t>
  </si>
  <si>
    <t>Quintile 2</t>
  </si>
  <si>
    <t>Quintile 3 (median)</t>
  </si>
  <si>
    <t>Quintile 4</t>
  </si>
  <si>
    <t>Quintile 5</t>
  </si>
  <si>
    <t>Ratio of top to bottom quintile medians</t>
  </si>
  <si>
    <t>Ratio of top to middle quintile medians</t>
  </si>
  <si>
    <t>Ratio of middle to bottom quintile medians</t>
  </si>
  <si>
    <t>£ per week</t>
  </si>
  <si>
    <t>Total</t>
  </si>
  <si>
    <t>Share</t>
  </si>
  <si>
    <t>£ per child per day</t>
  </si>
  <si>
    <t>(the family)</t>
  </si>
  <si>
    <t>Quintile</t>
  </si>
  <si>
    <t>number (millions)</t>
  </si>
  <si>
    <t>7 Children distribution</t>
  </si>
  <si>
    <t>Quintile 3</t>
  </si>
  <si>
    <t>Quntile 4</t>
  </si>
  <si>
    <t>Decile 3 and Decile 4</t>
  </si>
  <si>
    <t>Decile 1 and Decile 2</t>
  </si>
  <si>
    <t>Nearest median income is:</t>
  </si>
  <si>
    <t xml:space="preserve">Figure 2: The shares of the typical seven children </t>
  </si>
  <si>
    <t xml:space="preserve">Figure 1: The seven children among all 100 children </t>
  </si>
  <si>
    <t>7th percentile</t>
  </si>
  <si>
    <t>6th percentile</t>
  </si>
  <si>
    <t>5th percentile</t>
  </si>
  <si>
    <t>4th percentile</t>
  </si>
  <si>
    <t>3rd percentile</t>
  </si>
  <si>
    <t>2nd percentile</t>
  </si>
  <si>
    <t>in top 1%</t>
  </si>
  <si>
    <t>Source: HBAI 2018/2019 data tables and, above the seventh child, percentile points from 1 to 99, for total income before and after tax; data from HM Revenue &amp; Customs.</t>
  </si>
  <si>
    <t xml:space="preserve">          https://ifs.org.uk/living-standards-poverty-and-inequality-uk (accessed 11 January 2024).</t>
  </si>
  <si>
    <t>United States</t>
  </si>
  <si>
    <t>United Kingdom</t>
  </si>
  <si>
    <t>Figure 5: The UK wage squeezes, 1900 to 2024</t>
  </si>
  <si>
    <t>Year</t>
  </si>
  <si>
    <t>1907-13</t>
  </si>
  <si>
    <t>1921-31</t>
  </si>
  <si>
    <t>1943-50</t>
  </si>
  <si>
    <t>2008-30?</t>
  </si>
  <si>
    <t>Income inequality in the UK 1910-2012</t>
  </si>
  <si>
    <t>highest income 0.01%</t>
  </si>
  <si>
    <t>rest of the best-off 0.1%</t>
  </si>
  <si>
    <t>rest of the best-off 1%</t>
  </si>
  <si>
    <t>rest of the best-off 10%</t>
  </si>
  <si>
    <t>Income of the bottom 90% of people</t>
  </si>
  <si>
    <t>Atkinson, Anthony B. (2007). The Distribution of Top Incomes in the United Kingdom 1908-2000; in Atkinson, A. B. and Piketty, T. (editors) Top Incomes over the Twentieth Century. A Contrast Between Continental European and  English-Speaking Countries, Oxford University Press, chapter 4. Series updated by the same author, and then updated by A. B. Atkinson, J. Hasell, S. Morelli and M. Roser (2017) The Chartbook of Economic Inequality,  https://www.chartbookofeconomicinequality.com/inequality-by-country/united-kingdom/</t>
  </si>
  <si>
    <t>Figures from 2015 onwards estimates using: https://www.ons.gov.uk/peoplepopulationandcommunity/personalandhouseholdfinances/incomeandwealth/articles/usingtaxdatatobettercapturetopearnersinhouseholdincomeinequalitystatistics/2019-02-26</t>
  </si>
  <si>
    <t>Figures from 2015 onwards estimates using: https://www.ons.gov.uk/peoplepopulationandcommunity/personalandhouseholdfinances/incomeandwealth/articles/usingtaxdatatobettercapturetopearnersinhouseholdincomeinequalitystatistics/2019-02-27</t>
  </si>
  <si>
    <t>Figures from 2015 onwards estimates using: https://www.ons.gov.uk/peoplepopulationandcommunity/personalandhouseholdfinances/incomeandwealth/articles/usingtaxdatatobettercapturetopearnersinhouseholdincomeinequalitystatistics/2019-02-28</t>
  </si>
  <si>
    <t>Ons (2019) Using tax data to better capture top earners in household income inequality statistics, 26th February</t>
  </si>
  <si>
    <t>https://www.ons.gov.uk/peoplepopulationandcommunity/personalandhouseholdfinances/incomeandwealth/articles/usingtaxdatatobettercapturetopearnersinhouseholdincomeinequalitystatistics/2019-02-26</t>
  </si>
  <si>
    <t>M. Brewer (2019) What Do We Know and What Should We Do About Inequality? London: Sage</t>
  </si>
  <si>
    <t/>
  </si>
  <si>
    <t xml:space="preserve">Figure 8: Change in child poverty </t>
  </si>
  <si>
    <t xml:space="preserve"> Happiness (how happy did you feel yesterday?)</t>
  </si>
  <si>
    <t xml:space="preserve"> Worthwhile (to what extent are things in your life...)</t>
  </si>
  <si>
    <t>Q2 (Apr to June) 2011</t>
  </si>
  <si>
    <t>Q2 2011</t>
  </si>
  <si>
    <t>Q3 (July to Sept) 2011</t>
  </si>
  <si>
    <t>Q3 2011</t>
  </si>
  <si>
    <t>Q4 (Oct to Dec)  2011</t>
  </si>
  <si>
    <t>Q4 2011</t>
  </si>
  <si>
    <t>Q1 (Jan to Mar)  2012</t>
  </si>
  <si>
    <t>Q1 2012</t>
  </si>
  <si>
    <t>Q2 (Apr to June) 2012</t>
  </si>
  <si>
    <t>Q2 2012</t>
  </si>
  <si>
    <t>Q3 (July to Sept) 2012</t>
  </si>
  <si>
    <t>Q3 2012</t>
  </si>
  <si>
    <t>Q4 (Oct to Dec)  2012</t>
  </si>
  <si>
    <t>Q4 2012</t>
  </si>
  <si>
    <t>Q1 (Jan to Mar)  2013</t>
  </si>
  <si>
    <t>Q1 2013</t>
  </si>
  <si>
    <t>Q2 (Apr to June) 2013</t>
  </si>
  <si>
    <t>Q2 2013</t>
  </si>
  <si>
    <t>Q3 (July to Sept) 2013</t>
  </si>
  <si>
    <t>Q3 2013</t>
  </si>
  <si>
    <t>Q4 (Oct to Dec)  2013</t>
  </si>
  <si>
    <t>Q4 2013</t>
  </si>
  <si>
    <t>Q1 (Jan to Mar)  2014</t>
  </si>
  <si>
    <t>Q1 2014</t>
  </si>
  <si>
    <t>Q2 (Apr to June) 2014</t>
  </si>
  <si>
    <t>Q2 2014</t>
  </si>
  <si>
    <t>Q3 (July to Sept) 2014</t>
  </si>
  <si>
    <t>Q3 2014</t>
  </si>
  <si>
    <t>Q4 (Oct to Dec)  2014</t>
  </si>
  <si>
    <t>Q4 2014</t>
  </si>
  <si>
    <t>Q1 (Jan to Mar)  2015</t>
  </si>
  <si>
    <t>Q1 2015</t>
  </si>
  <si>
    <t>Q2 (Apr to June) 2015</t>
  </si>
  <si>
    <t>Q2 2015</t>
  </si>
  <si>
    <t>Q3 (July to Sept) 2015</t>
  </si>
  <si>
    <t>Q3 2015</t>
  </si>
  <si>
    <t>Q4 (Oct to Dec)  2015</t>
  </si>
  <si>
    <t>Q4 2015</t>
  </si>
  <si>
    <t>Q1 (Jan to Mar)  2016</t>
  </si>
  <si>
    <t>Q1 2016</t>
  </si>
  <si>
    <t>Q2 (Apr to June) 2016</t>
  </si>
  <si>
    <t>Q2 2016</t>
  </si>
  <si>
    <t>Q3 (July to Sept) 2016</t>
  </si>
  <si>
    <t>Q3 2016</t>
  </si>
  <si>
    <t>Q4 (Oct to Dec)  2016</t>
  </si>
  <si>
    <t>Q4 2016</t>
  </si>
  <si>
    <t>Q1 (Jan to Mar)  2017</t>
  </si>
  <si>
    <t>Q1 2017</t>
  </si>
  <si>
    <t>Q2 (Apr to June) 2017</t>
  </si>
  <si>
    <t>Q2 2017</t>
  </si>
  <si>
    <t>Q3 (July to Sept) 2017</t>
  </si>
  <si>
    <t>Q3 2017</t>
  </si>
  <si>
    <t>Q4 (Oct to Dec)  2017</t>
  </si>
  <si>
    <t>Q4 2017</t>
  </si>
  <si>
    <t>Q1 (Jan to Mar)  2018</t>
  </si>
  <si>
    <t>Q1 2018</t>
  </si>
  <si>
    <t>Q2 (Apr to June) 2018</t>
  </si>
  <si>
    <t>Q2 2018</t>
  </si>
  <si>
    <t>Q3 (July to Sept) 2018</t>
  </si>
  <si>
    <t>Q3 2018</t>
  </si>
  <si>
    <t>Q4 (Oct to Dec)  2018</t>
  </si>
  <si>
    <t>Q4 2018</t>
  </si>
  <si>
    <t>Q1 (Jan to Mar)  2019</t>
  </si>
  <si>
    <t>Q1 2019</t>
  </si>
  <si>
    <t>Q2 (Apr to June) 2019</t>
  </si>
  <si>
    <t>Q2 2019</t>
  </si>
  <si>
    <t>Q3 (July to Sept) 2019</t>
  </si>
  <si>
    <t>Q3 2019</t>
  </si>
  <si>
    <t>Q4 (Oct to Dec) 2019</t>
  </si>
  <si>
    <t>Q4 2019</t>
  </si>
  <si>
    <t>Q1 (Jan to Mar) 2020</t>
  </si>
  <si>
    <t>Q1 2020</t>
  </si>
  <si>
    <t>Q2 (Apr to June) 2020</t>
  </si>
  <si>
    <t>Q2 2020</t>
  </si>
  <si>
    <t>Q3 (July to Sept) 2020</t>
  </si>
  <si>
    <t>Q3 2020</t>
  </si>
  <si>
    <t>Q4 (Oct to Dec) 2020</t>
  </si>
  <si>
    <t>Q4 2020</t>
  </si>
  <si>
    <t>Q1 (Jan to Mar) 2021</t>
  </si>
  <si>
    <t>Q1 2021</t>
  </si>
  <si>
    <t>Q2 (Apr to June) 2021</t>
  </si>
  <si>
    <t>Q2 2021</t>
  </si>
  <si>
    <t>Q3 (Jul to Sep) 2021</t>
  </si>
  <si>
    <t>Q3 2021</t>
  </si>
  <si>
    <t>Underlying Data Source: https://www.ons.gov.uk/peoplepopulationandcommunity/wellbeing/bulletins/ personalwellbeingintheukquarterly/april2011toseptember2021</t>
  </si>
  <si>
    <t xml:space="preserve">  Most deprived</t>
  </si>
  <si>
    <t xml:space="preserve"> </t>
  </si>
  <si>
    <t>South Africa</t>
  </si>
  <si>
    <t>China</t>
  </si>
  <si>
    <t>Costa Rica</t>
  </si>
  <si>
    <t>India</t>
  </si>
  <si>
    <t>Brazil</t>
  </si>
  <si>
    <t>Chile</t>
  </si>
  <si>
    <t>Mexico</t>
  </si>
  <si>
    <t>Turkey</t>
  </si>
  <si>
    <t>Bulgaria</t>
  </si>
  <si>
    <t>Korea</t>
  </si>
  <si>
    <t>Lithuania</t>
  </si>
  <si>
    <t>Russia</t>
  </si>
  <si>
    <t>Israel</t>
  </si>
  <si>
    <t>Romania</t>
  </si>
  <si>
    <t>Estonia</t>
  </si>
  <si>
    <t>Latvia</t>
  </si>
  <si>
    <t>Spain</t>
  </si>
  <si>
    <t>Greece</t>
  </si>
  <si>
    <t>New Zealand</t>
  </si>
  <si>
    <t>Portugal</t>
  </si>
  <si>
    <t>Australia</t>
  </si>
  <si>
    <t>Italy</t>
  </si>
  <si>
    <t>Japan</t>
  </si>
  <si>
    <t>Luxembourg</t>
  </si>
  <si>
    <t>Canada</t>
  </si>
  <si>
    <t>Switzerland</t>
  </si>
  <si>
    <t>Ireland</t>
  </si>
  <si>
    <t>Netherlands</t>
  </si>
  <si>
    <t>France</t>
  </si>
  <si>
    <t>Poland</t>
  </si>
  <si>
    <t>Germany</t>
  </si>
  <si>
    <t>Hungary</t>
  </si>
  <si>
    <t>Austria</t>
  </si>
  <si>
    <t>Sweden</t>
  </si>
  <si>
    <t>Finland</t>
  </si>
  <si>
    <t>Norway</t>
  </si>
  <si>
    <t>Slovak Republic</t>
  </si>
  <si>
    <t>Denmark</t>
  </si>
  <si>
    <t>Iceland</t>
  </si>
  <si>
    <t>Belgium</t>
  </si>
  <si>
    <t>Czech Republic</t>
  </si>
  <si>
    <t>Slovenia</t>
  </si>
  <si>
    <t>£ per year (equivalised income after housing costs)</t>
  </si>
  <si>
    <t xml:space="preserve">Figure 4: The average height of 5-year-old boys </t>
  </si>
  <si>
    <t xml:space="preserve">Figure 7: The UK general election, 2019 </t>
  </si>
  <si>
    <t>Figure 9: Well-being, UK, 2011–2021</t>
  </si>
  <si>
    <t>Figure 10: Children dying in 2020–2023</t>
  </si>
  <si>
    <t>Figure 3: Income inequality in Great Britain, 1961–2022</t>
  </si>
  <si>
    <t>Figure 6: UK Income inequality, 1910 to 2022</t>
  </si>
  <si>
    <r>
      <t xml:space="preserve">Source: Danny Dorling (2019) </t>
    </r>
    <r>
      <rPr>
        <i/>
        <sz val="12"/>
        <color theme="1"/>
        <rFont val="Times New Roman"/>
        <family val="1"/>
      </rPr>
      <t>Inequality and the 1%</t>
    </r>
    <r>
      <rPr>
        <sz val="12"/>
        <color theme="1"/>
        <rFont val="Times New Roman"/>
        <family val="1"/>
      </rPr>
      <t>, 3rd edition, London: Verso. Data available here: https://www.dannydorling.org/books/onepercent/Material.html with estimates for 2020, 2021 and 2022 added from The World Inequality Database, accessed 19 April 2024 https://wid.world/country/united-kingdom/</t>
    </r>
  </si>
  <si>
    <t>Figure 11: Income inequality, countries, 2005–2020</t>
  </si>
  <si>
    <t>Source: HBAI (Households Below Average Income) Statistics, 2019/20, Department for Work and Pensions</t>
  </si>
  <si>
    <t>Note: Between all households, calculated as the Gini coefficient.</t>
  </si>
  <si>
    <t>Note: The graphic shows how the current UK wage squeeze compares to the previous ones that occurred during the last century. This one has gone on for far longer.</t>
  </si>
  <si>
    <t>Note: The World Inequality Database estimates suggest a recent fall in income inequality. It will be some years before we can be sure if this occurred or not.</t>
  </si>
  <si>
    <t>Note: Voting by major political party and age, approximated to groups of 1 million people.</t>
  </si>
  <si>
    <t>Note: These estimates are the official measures of mental well-being of the people of the UK, as reported by the ONS for each quarter of the years 2011–21.</t>
  </si>
  <si>
    <t>Note: These figures are the mortality rates of children in England by age and neighbourhood deprivation, 2020–23.</t>
  </si>
  <si>
    <t>Note how the average height of 5-year-old UK boys has changed since 1990, compared to other nations.</t>
  </si>
  <si>
    <t xml:space="preserve">  Least deprived</t>
  </si>
  <si>
    <t xml:space="preserve"> Satisfaction (with life nowadays?, scale of 0–10)</t>
  </si>
  <si>
    <t>1–4 years</t>
  </si>
  <si>
    <t>5–9 years</t>
  </si>
  <si>
    <t>10–14 years</t>
  </si>
  <si>
    <t>15–17 years</t>
  </si>
  <si>
    <t>Age</t>
  </si>
  <si>
    <t xml:space="preserve">   1 square is 1 million people</t>
  </si>
  <si>
    <t>0-6</t>
  </si>
  <si>
    <t>15-22</t>
  </si>
  <si>
    <t>23-28</t>
  </si>
  <si>
    <t>29-35</t>
  </si>
  <si>
    <t>36-42</t>
  </si>
  <si>
    <t>43-49</t>
  </si>
  <si>
    <t>50-56</t>
  </si>
  <si>
    <t>57-64</t>
  </si>
  <si>
    <t>65-73</t>
  </si>
  <si>
    <t>74+</t>
  </si>
  <si>
    <t>7-14</t>
  </si>
  <si>
    <t>Of the 66 million people living in the UK</t>
  </si>
  <si>
    <r>
      <t>•</t>
    </r>
    <r>
      <rPr>
        <sz val="32"/>
        <color rgb="FF000000"/>
        <rFont val="Calibri"/>
        <family val="2"/>
        <scheme val="minor"/>
      </rPr>
      <t xml:space="preserve">20 million did not vote or were eligible but not registered to vote </t>
    </r>
    <r>
      <rPr>
        <sz val="32"/>
        <color rgb="FF000000"/>
        <rFont val="+mn-ea"/>
      </rPr>
      <t>●</t>
    </r>
    <r>
      <rPr>
        <sz val="32"/>
        <color rgb="FF000000"/>
        <rFont val="Calibri"/>
        <family val="2"/>
        <scheme val="minor"/>
      </rPr>
      <t xml:space="preserve"> </t>
    </r>
  </si>
  <si>
    <r>
      <t>•</t>
    </r>
    <r>
      <rPr>
        <sz val="32"/>
        <color rgb="FF000000"/>
        <rFont val="Calibri"/>
        <family val="2"/>
        <scheme val="minor"/>
      </rPr>
      <t xml:space="preserve">14 million voted Conservative (365 seats of 650) </t>
    </r>
    <r>
      <rPr>
        <sz val="32"/>
        <color rgb="FF0070C0"/>
        <rFont val="+mn-ea"/>
      </rPr>
      <t>●●●●● ●●●●● ●●</t>
    </r>
    <r>
      <rPr>
        <sz val="32"/>
        <color rgb="FF000000"/>
        <rFont val="Calibri"/>
        <family val="2"/>
        <scheme val="minor"/>
      </rPr>
      <t xml:space="preserve"> </t>
    </r>
  </si>
  <si>
    <r>
      <t>•</t>
    </r>
    <r>
      <rPr>
        <sz val="32"/>
        <color rgb="FF000000"/>
        <rFont val="Calibri"/>
        <family val="2"/>
        <scheme val="minor"/>
      </rPr>
      <t xml:space="preserve">12 million were children (and UK citizens) </t>
    </r>
    <r>
      <rPr>
        <sz val="32"/>
        <color rgb="FFD0CECE"/>
        <rFont val="+mn-ea"/>
      </rPr>
      <t>●</t>
    </r>
  </si>
  <si>
    <r>
      <t>•</t>
    </r>
    <r>
      <rPr>
        <sz val="32"/>
        <color rgb="FF000000"/>
        <rFont val="Calibri"/>
        <family val="2"/>
        <scheme val="minor"/>
      </rPr>
      <t xml:space="preserve">10 million voted Labour (203 seats) </t>
    </r>
    <r>
      <rPr>
        <sz val="32"/>
        <color rgb="FFFF0000"/>
        <rFont val="+mn-ea"/>
      </rPr>
      <t>●●●●● ●●</t>
    </r>
  </si>
  <si>
    <r>
      <t>•</t>
    </r>
    <r>
      <rPr>
        <sz val="32"/>
        <color rgb="FF000000"/>
        <rFont val="Calibri"/>
        <family val="2"/>
        <scheme val="minor"/>
      </rPr>
      <t>3 million were not UK citizens</t>
    </r>
    <r>
      <rPr>
        <sz val="32"/>
        <color rgb="FF000000"/>
        <rFont val="+mn-ea"/>
      </rPr>
      <t>●</t>
    </r>
  </si>
  <si>
    <r>
      <t>•</t>
    </r>
    <r>
      <rPr>
        <sz val="32"/>
        <color rgb="FF000000"/>
        <rFont val="Calibri"/>
        <family val="2"/>
        <scheme val="minor"/>
      </rPr>
      <t xml:space="preserve">1 million voted in Northern Ireland (18 seats) </t>
    </r>
    <r>
      <rPr>
        <sz val="32"/>
        <color rgb="FF7030A0"/>
        <rFont val="+mn-ea"/>
      </rPr>
      <t>●</t>
    </r>
  </si>
  <si>
    <r>
      <t>•</t>
    </r>
    <r>
      <rPr>
        <sz val="32"/>
        <color rgb="FF000000"/>
        <rFont val="Calibri"/>
        <family val="2"/>
        <scheme val="minor"/>
      </rPr>
      <t xml:space="preserve">1 million voted Scottish National Party (48 seats) </t>
    </r>
    <r>
      <rPr>
        <sz val="32"/>
        <color rgb="FFFFFF00"/>
        <rFont val="+mn-ea"/>
      </rPr>
      <t xml:space="preserve">● ● </t>
    </r>
  </si>
  <si>
    <r>
      <t>•</t>
    </r>
    <r>
      <rPr>
        <sz val="32"/>
        <color rgb="FF000000"/>
        <rFont val="Calibri"/>
        <family val="2"/>
        <scheme val="minor"/>
      </rPr>
      <t xml:space="preserve">1 million voted Green/Plaid or other (5 seats) </t>
    </r>
    <r>
      <rPr>
        <sz val="32"/>
        <color rgb="FF92D050"/>
        <rFont val="+mn-ea"/>
      </rPr>
      <t>●</t>
    </r>
  </si>
  <si>
    <t xml:space="preserve">   </t>
  </si>
  <si>
    <t xml:space="preserve">    After Housing Costs</t>
  </si>
  <si>
    <t xml:space="preserve">    Before Housing Costs</t>
  </si>
  <si>
    <t xml:space="preserve">  The 1%</t>
  </si>
  <si>
    <t xml:space="preserve">  The 0.01%</t>
  </si>
  <si>
    <t xml:space="preserve">  The 0.1%</t>
  </si>
  <si>
    <t xml:space="preserve">   The 10%</t>
  </si>
  <si>
    <t xml:space="preserve">   The 100%</t>
  </si>
  <si>
    <t>Explaination of the top 7 percentile data source and calculations</t>
  </si>
  <si>
    <t>Percentile</t>
  </si>
  <si>
    <t>Percentage point of septiles</t>
  </si>
  <si>
    <t>Annual income of septile groups (col D)</t>
  </si>
  <si>
    <t>Interpolation</t>
  </si>
  <si>
    <t>£ per year</t>
  </si>
  <si>
    <t>Log of income - linear interpolation</t>
  </si>
  <si>
    <t>Number of percentiles between septiles</t>
  </si>
  <si>
    <t>Extra calculations:</t>
  </si>
  <si>
    <t>More of them will own their homes outright so have low housing costs.</t>
  </si>
  <si>
    <t>The tax data is individual data based on a single adult.</t>
  </si>
  <si>
    <t>An assumption has to be made that we can approximate from decile and quiintile incomes to septiles</t>
  </si>
  <si>
    <t>Percentage point of septiles (children)</t>
  </si>
  <si>
    <t>The seven highest percentile incomes are estimated from tax data, not from HBA.</t>
  </si>
  <si>
    <t>That tax return data is merged with the HBAI data by fitting the two series together.</t>
  </si>
  <si>
    <t>If that ratio is used, then the two series almost perfectly line up on the 7th percentile.</t>
  </si>
  <si>
    <t>This method almost certainly underestimates the income of the top few percentiles of children’s families.</t>
  </si>
  <si>
    <t>More of the very best-off households with children will also have two adults, not one, in highly paid work.</t>
  </si>
  <si>
    <r>
      <t xml:space="preserve">Note: Area proportional to disposable family daily income in Britain in the 2020s. The 6 per cent of children who are better off than the seventh child live in families that receive 34 per cent of </t>
    </r>
    <r>
      <rPr>
        <i/>
        <sz val="12"/>
        <color theme="1"/>
        <rFont val="Times New Roman"/>
        <family val="1"/>
      </rPr>
      <t>all</t>
    </r>
    <r>
      <rPr>
        <sz val="12"/>
        <color theme="1"/>
        <rFont val="Times New Roman"/>
        <family val="1"/>
      </rPr>
      <t xml:space="preserve"> annual income, and are not included here. Our seven typical children’s families are thus sharing only 66 per cent of the overall UK disposable household income pie (see the Appendix of the book).</t>
    </r>
  </si>
  <si>
    <t>In 2019/20 the proportion of children living within each household income quintile group in the UK were as follows:</t>
  </si>
  <si>
    <t>Percentile point of deciles and quintiles (all people)</t>
  </si>
  <si>
    <t xml:space="preserve">4. For the 2019/20 statistics, a minor methodological revision has been made to capture all income from child maintenance. This results in more income from child maintenance being included, in turn slightly increasing some </t>
  </si>
  <si>
    <r>
      <t xml:space="preserve">Source: IFS (2024) ‘Living standards, poverty and inequality in the UK’, </t>
    </r>
    <r>
      <rPr>
        <i/>
        <sz val="12"/>
        <color theme="1"/>
        <rFont val="Times New Roman"/>
        <family val="1"/>
      </rPr>
      <t>Institute for Fiscal Studies</t>
    </r>
    <r>
      <rPr>
        <sz val="12"/>
        <color theme="1"/>
        <rFont val="Times New Roman"/>
        <family val="1"/>
      </rPr>
      <t xml:space="preserve">, </t>
    </r>
  </si>
  <si>
    <t>Source: Redrawn by the author from data in Press Association (2023) ‘British children shorter than other five-year-olds in Europe’, ITV News, 21 June, data available at https://www.itv.com/news/2023-06-21/british-children-shorter-than-other-five-year-olds-in-europe</t>
  </si>
  <si>
    <t>Source: Redrawn by the author from updated data provided by the Trades Union Congress, originally used in Geoff Tily (2018) ‘17-year wage squeeze the worst in two hundred years: Never mind the Great Depression, we’re now experiencing the longest pay squeeze since Napoleon marched across Europe’, TUC, 11 May, https://www.tuc.org.uk/blogs/17-year-wage-squeeze-worst-two-hundred-years</t>
  </si>
  <si>
    <t>Pre-tax national income share held by a given percentile group. Pre-tax national income is the sum of all pre-tax personal income flows accruing to the owners of the production factors, labour and capital, before taking into account the operation of the tax/transfer system, but after taking into account the operation of the pension system. The central difference between personal factor income and pre-tax income is the treatment of pensions, which are counted on a contribution basis by factor income and on a distribution basis by pre-tax income. The population is comprised of individuals over age 20. The base unit is the individual (rather than the household). This is equivalent to assuming no sharing of resources within couples.</t>
  </si>
  <si>
    <t>Updated by World Inequality database for 2020 and 2021 – pre-tax.</t>
  </si>
  <si>
    <r>
      <t xml:space="preserve">Source: James Sloam and Matt Henn (2019) ‘Young cosmopolitans and the deepening of the intergenerational divide following the 2019 general election’, </t>
    </r>
    <r>
      <rPr>
        <i/>
        <sz val="12"/>
        <color theme="1"/>
        <rFont val="Calibri"/>
        <family val="2"/>
        <scheme val="minor"/>
      </rPr>
      <t>LSE Blogs</t>
    </r>
    <r>
      <rPr>
        <sz val="12"/>
        <color theme="1"/>
        <rFont val="Calibri"/>
        <family val="2"/>
        <scheme val="minor"/>
      </rPr>
      <t xml:space="preserve">, 13 December, https://blogs.lse.ac.uk/politicsandpolicy/young-cosmopolitans-and-ge2019/ and Gideon Skinner and Roger Mortimore (2019) ‘How Britain voted in the 2019 election’, </t>
    </r>
    <r>
      <rPr>
        <i/>
        <sz val="12"/>
        <color theme="1"/>
        <rFont val="Calibri"/>
        <family val="2"/>
        <scheme val="minor"/>
      </rPr>
      <t>Ipsos</t>
    </r>
    <r>
      <rPr>
        <sz val="12"/>
        <color theme="1"/>
        <rFont val="Calibri"/>
        <family val="2"/>
        <scheme val="minor"/>
      </rPr>
      <t xml:space="preserve">, 20 December, https://www.ipsos.com/en-uk/how-britain-voted-2019-election  </t>
    </r>
  </si>
  <si>
    <t>These 9 groups approximately assigned to 11 equal-sized age groups</t>
  </si>
  <si>
    <r>
      <t>•</t>
    </r>
    <r>
      <rPr>
        <sz val="32"/>
        <color rgb="FF000000"/>
        <rFont val="Calibri"/>
        <family val="2"/>
        <scheme val="minor"/>
      </rPr>
      <t xml:space="preserve">4 million voted Liberal Democrat (11 seats) </t>
    </r>
    <r>
      <rPr>
        <sz val="32"/>
        <color rgb="FFFFC000"/>
        <rFont val="+mn-ea"/>
      </rPr>
      <t>●</t>
    </r>
  </si>
  <si>
    <t>Updated Figure 7: The UK general election, 2024</t>
  </si>
  <si>
    <r>
      <t xml:space="preserve">Source: James Sloam and Matt Henn (2019) ‘Young cosmopolitans and the deepening of the intergenerational divide following the 2019 general election’, </t>
    </r>
    <r>
      <rPr>
        <i/>
        <sz val="12"/>
        <color rgb="FF000000"/>
        <rFont val="Calibri"/>
        <family val="2"/>
      </rPr>
      <t>LSE Blogs</t>
    </r>
    <r>
      <rPr>
        <sz val="12"/>
        <color rgb="FF000000"/>
        <rFont val="Calibri"/>
        <family val="2"/>
      </rPr>
      <t xml:space="preserve">, 13 December, https://blogs.lse.ac.uk/politicsandpolicy/young-cosmopolitans-and-ge2019/ and Gideon Skinner and Roger Mortimore (2019) ‘How Britain voted in the 2019 election’, </t>
    </r>
    <r>
      <rPr>
        <i/>
        <sz val="12"/>
        <color rgb="FF000000"/>
        <rFont val="Calibri"/>
        <family val="2"/>
      </rPr>
      <t>Ipsos</t>
    </r>
    <r>
      <rPr>
        <sz val="12"/>
        <color rgb="FF000000"/>
        <rFont val="Calibri"/>
        <family val="2"/>
      </rPr>
      <t xml:space="preserve">, 20 December, https://www.ipsos.com/en-uk/how-britain-voted-2019-election  </t>
    </r>
  </si>
  <si>
    <t>Source: UNICEF Innocenti – Global Office of Research and Foresight (2023) ‘Innocenti Report Card 18: Child poverty in the midst of wealth’, UNICEF Innocenti, Florence, December, https://www.unicef.org/globalinsight/media/3291/file/UNICEF-Innocenti-Report-Card-18-Child-Poverty-Amidst-Wealth-2023.pdf</t>
  </si>
  <si>
    <t>UNICEF Innocenti REPORT COUNTRIES Ranked by Child Poverty Rate Change – published in December 2023</t>
  </si>
  <si>
    <t>Source: David Finch and Adam Tinson (2022) ‘The continuing impact of COVID-19 on health and inequalities: A year on from our COVID-19 impact inquiry’, The Health Foundation, 24 August, https://www.health.org.uk/publications/long-reads/the-continuing-impact-of-covid-19-on-health-and-inequalities</t>
  </si>
  <si>
    <t xml:space="preserve"> Anxiety (how anxious yesterday? ---right-hand scale)</t>
  </si>
  <si>
    <t>Question: Overall, how satisfied are you with your life nowadays? Where 0 is ‘not at all satisfied’ and 10 is ‘completely satisfied’.</t>
  </si>
  <si>
    <t>Question: Overall, how happy did you feel yesterday? Where 0 is ‘not at all happy’ and 10 is ‘completely happy’.</t>
  </si>
  <si>
    <t>Question: Overall, to what extent do you feel the things you do in your life are worthwhile?  Where 0 is ‘not at all worthwhile’ and 10 is ‘completely worthwhile’.</t>
  </si>
  <si>
    <t>Question: Overall, how anxious did you feel yesterday? Where 0 is ‘not at all anxious’ and 10 is ‘completely anxious’.</t>
  </si>
  <si>
    <t>Underlying data source: https://www.ons.gov.uk/peoplepopulationandcommunity/wellbeing/bulletins/personalwellbeingintheukquarterly/april2011toseptember2021</t>
  </si>
  <si>
    <r>
      <t xml:space="preserve">Source: NCMD (2023) ‘Child death review data release: Year ending 31 March 2023’, </t>
    </r>
    <r>
      <rPr>
        <i/>
        <sz val="12"/>
        <color theme="1"/>
        <rFont val="Times New Roman"/>
        <family val="1"/>
      </rPr>
      <t>National Child Mortality Database</t>
    </r>
    <r>
      <rPr>
        <sz val="12"/>
        <color theme="1"/>
        <rFont val="Times New Roman"/>
        <family val="1"/>
      </rPr>
      <t>, release of 9 November, https://www.ncmd.info/publications/child-death-data-2023/</t>
    </r>
  </si>
  <si>
    <t>Note: These are the latest OECD measures of income inequality in 14 European countries (May 2024).</t>
  </si>
  <si>
    <t>Source: OECD ‘Income inequality’, https://data.oecd.org/inequality/income-inequality.htm</t>
  </si>
  <si>
    <t>This is done by scaling the tax data by £42,000/£51,200 to adjust for housing costs and equivalization.</t>
  </si>
  <si>
    <t>See Figure 2 for the derivation of the septile incomes.</t>
  </si>
  <si>
    <t>Note: the heights of the bars is proportional to disposable family daily income in Britain in the 2020s, equivalized for family size to be comparable. The best-off two children out of 100 live in families that have annual net disposable incomes, even after paying tax, that are too high to be included here: £144,000 and £510,000, respectively.</t>
  </si>
  <si>
    <t>Child number</t>
  </si>
  <si>
    <t>Family (£s per week)</t>
  </si>
  <si>
    <t>Child (£s per day)</t>
  </si>
  <si>
    <t>Child (£s per week)</t>
  </si>
  <si>
    <t>per day:</t>
  </si>
  <si>
    <r>
      <rPr>
        <b/>
        <sz val="12"/>
        <color theme="1"/>
        <rFont val="Times"/>
        <family val="1"/>
      </rPr>
      <t xml:space="preserve">Here, is the corrected text not effected by rounding and gives the total for the first three children, not the first four :  </t>
    </r>
    <r>
      <rPr>
        <sz val="12"/>
        <color theme="1"/>
        <rFont val="Times"/>
        <family val="1"/>
      </rPr>
      <t xml:space="preserve">                                                                                          Pages 8-9: "Today, the UK has become so skewed that the middle child of our seven will now look poor to most well-off families,</t>
    </r>
    <r>
      <rPr>
        <sz val="6"/>
        <color theme="1"/>
        <rFont val="Times"/>
        <family val="1"/>
      </rPr>
      <t xml:space="preserve"> </t>
    </r>
    <r>
      <rPr>
        <sz val="12"/>
        <color theme="1"/>
        <rFont val="Times"/>
        <family val="1"/>
      </rPr>
      <t xml:space="preserve">while the cost of raising the richest child of the seven—who is not even rich, by common understanding—is paid for with a dayly budget that is £9.28 higher than the food, clothing and living  </t>
    </r>
  </si>
  <si>
    <t>The figure of £206.20 came from summing the first four children's allocations when rounded. Each are alocated a fifth of the equiavlized household incomes which are taken from the decile and quinitle groups below. In between first drafting the book and its publication the number four began three and 'lower' became 'higher' in the various edits and revsions. What the text should say is to the right.</t>
  </si>
  <si>
    <t>Sums of 1st 3 and 4:</t>
  </si>
  <si>
    <r>
      <t xml:space="preserve">expenses budget available for the three poorest children combined. The parents of our first three children have, </t>
    </r>
    <r>
      <rPr>
        <i/>
        <sz val="12"/>
        <color theme="1"/>
        <rFont val="Times"/>
        <family val="1"/>
      </rPr>
      <t>among them</t>
    </r>
    <r>
      <rPr>
        <sz val="12"/>
        <color theme="1"/>
        <rFont val="Times"/>
        <family val="1"/>
      </rPr>
      <t>, just £206.20 to spend each week on raising a child. The parents of our seventh child have almost £10 more than that to spend on their one child alone. "</t>
    </r>
  </si>
  <si>
    <t>7th child:</t>
  </si>
  <si>
    <r>
      <t xml:space="preserve">expenses budget available for the three poorest children combined. The parents of our first three children have, </t>
    </r>
    <r>
      <rPr>
        <i/>
        <sz val="12"/>
        <color theme="1"/>
        <rFont val="Times"/>
        <family val="1"/>
      </rPr>
      <t>among them</t>
    </r>
    <r>
      <rPr>
        <sz val="12"/>
        <color theme="1"/>
        <rFont val="Times"/>
        <family val="1"/>
      </rPr>
      <t>, just £132 to spend each week on raising a child. The parents of our seventh child have almost £10 more than that to spend on their one child alone, each day. "</t>
    </r>
  </si>
  <si>
    <t>Difference:</t>
  </si>
  <si>
    <t>2019/2020 HBAI sheet: The Income Distribution - Time Series  ("income-values-and-inequality-measures-hbai-1994-95-2019-20-tables.xlsx")</t>
  </si>
  <si>
    <t>Table 2.1ts: Money values of decile medians and overall population mean in average 2019/20 prices, United Kingdom</t>
  </si>
  <si>
    <r>
      <rPr>
        <b/>
        <sz val="12"/>
        <color theme="1"/>
        <rFont val="Times"/>
        <family val="1"/>
      </rPr>
      <t xml:space="preserve">Error in pages 8-9:                                                                      Here, the text in the book contains an error that underestimates the true scale of inequality, the original text of the book reads:  </t>
    </r>
    <r>
      <rPr>
        <sz val="12"/>
        <color theme="1"/>
        <rFont val="Times"/>
        <family val="1"/>
      </rPr>
      <t xml:space="preserve">                                        Pages 8-9: "Today, the UK has become so skewed that the middle child of our seven will now look poor to most well-off families,</t>
    </r>
    <r>
      <rPr>
        <sz val="6"/>
        <color theme="1"/>
        <rFont val="Times"/>
        <family val="1"/>
      </rPr>
      <t xml:space="preserve"> </t>
    </r>
    <r>
      <rPr>
        <sz val="12"/>
        <color theme="1"/>
        <rFont val="Times"/>
        <family val="1"/>
      </rPr>
      <t xml:space="preserve">while the cost of raising the richest child of the seven—who is not even rich, by common understanding—is paid for with a weekly budget that is £9.40 higher than the food, clothing and living  </t>
    </r>
  </si>
  <si>
    <t>2019/2020 HBAI sheet: Whole population (detailed breakdowns) - contemporary income ("population-hbai-detailed-breakdown-2019-20-tables")</t>
  </si>
  <si>
    <t>Table 3.1db (AHC): Quintile distribution of income for individuals by various family and household characteristics, United Kingdom</t>
  </si>
  <si>
    <t>Percentage of individuals</t>
  </si>
  <si>
    <t>Net equivalised disposable household income</t>
  </si>
  <si>
    <t xml:space="preserve">Economic status of adults in the family </t>
  </si>
  <si>
    <t>Bottom quintile</t>
  </si>
  <si>
    <t>Second quintile</t>
  </si>
  <si>
    <t>Middle quintile</t>
  </si>
  <si>
    <t>Fourth quintile</t>
  </si>
  <si>
    <t>Top quintile</t>
  </si>
  <si>
    <t>All individuals (millions)</t>
  </si>
  <si>
    <t>Family Type</t>
  </si>
  <si>
    <t xml:space="preserve">  Pensioner couple  </t>
  </si>
  <si>
    <t xml:space="preserve">  Single pensioner</t>
  </si>
  <si>
    <t xml:space="preserve">     Male</t>
  </si>
  <si>
    <t xml:space="preserve">     Female</t>
  </si>
  <si>
    <t xml:space="preserve">  Couple with children</t>
  </si>
  <si>
    <t xml:space="preserve">  Couple without children</t>
  </si>
  <si>
    <t xml:space="preserve">  Single with children</t>
  </si>
  <si>
    <t xml:space="preserve">  Single without children</t>
  </si>
  <si>
    <t>Gender and adulthood</t>
  </si>
  <si>
    <t xml:space="preserve">  Adult male</t>
  </si>
  <si>
    <t xml:space="preserve">  Adult female</t>
  </si>
  <si>
    <t xml:space="preserve">  Children</t>
  </si>
  <si>
    <t>Number of children to the nearest seventh of all children:</t>
  </si>
  <si>
    <t>Here are the basic figures as to why 7 children, and where the 14 million total is from:                                                                                                ........                                                                                                                                 Page 7: "So why not have five child profiles in this book, one for each
of the five income brackets? The reason is because the country’s
children are not evenly distributed across the five groups. If we
divide the UK’s 14 million children into groups of 2 million, we
get seven children—and, of these children, two would be in the
bottom fifth for household income, another two in the next fifth,
and then one each in the ‘top’ three fifths: 2+2+1+1+1=7. If we
took only five children, one from each of the five income brackets,
that would obscure this skewed weighting. It would not
reflect the reality that the majority of British children come from
poorer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</si>
</sst>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0.000"/>
  </numFmts>
  <fonts count="57">
    <font>
      <sz val="12"/>
      <color theme="1"/>
      <name val="Calibri"/>
      <family val="2"/>
      <scheme val="minor"/>
    </font>
    <font>
      <sz val="9"/>
      <color theme="1"/>
      <name val="Helvetica"/>
      <family val="2"/>
    </font>
    <font>
      <sz val="8"/>
      <color theme="1"/>
      <name val="Helvetica"/>
      <family val="2"/>
    </font>
    <font>
      <b/>
      <sz val="9"/>
      <color theme="1"/>
      <name val="Helvetica"/>
      <family val="2"/>
    </font>
    <font>
      <sz val="9"/>
      <color rgb="FF221E1F"/>
      <name val="Helvetica"/>
      <family val="2"/>
    </font>
    <font>
      <u/>
      <sz val="12"/>
      <color theme="10"/>
      <name val="Calibri"/>
      <family val="2"/>
      <scheme val="minor"/>
    </font>
    <font>
      <sz val="12"/>
      <color theme="1"/>
      <name val="Calibri"/>
      <family val="2"/>
      <scheme val="minor"/>
    </font>
    <font>
      <b/>
      <sz val="12"/>
      <color theme="1"/>
      <name val="Helvetica"/>
      <family val="2"/>
    </font>
    <font>
      <sz val="12"/>
      <color theme="1"/>
      <name val="Helvetica"/>
      <family val="2"/>
    </font>
    <font>
      <sz val="12"/>
      <color rgb="FF221E1F"/>
      <name val="Helvetica"/>
      <family val="2"/>
    </font>
    <font>
      <b/>
      <sz val="12"/>
      <color theme="1"/>
      <name val="Calibri"/>
      <family val="2"/>
      <scheme val="minor"/>
    </font>
    <font>
      <sz val="12"/>
      <color theme="1"/>
      <name val="Times New Roman"/>
      <family val="1"/>
    </font>
    <font>
      <i/>
      <sz val="12"/>
      <color theme="1"/>
      <name val="Times New Roman"/>
      <family val="1"/>
    </font>
    <font>
      <sz val="10"/>
      <color rgb="FF000000"/>
      <name val="Arial"/>
      <family val="2"/>
    </font>
    <font>
      <b/>
      <sz val="12"/>
      <color rgb="FF000000"/>
      <name val="Helvetica"/>
      <family val="2"/>
    </font>
    <font>
      <b/>
      <vertAlign val="superscript"/>
      <sz val="12"/>
      <color rgb="FF000000"/>
      <name val="Helvetica"/>
      <family val="2"/>
    </font>
    <font>
      <sz val="10"/>
      <color rgb="FFFFFFFF"/>
      <name val="Arial"/>
      <family val="2"/>
    </font>
    <font>
      <b/>
      <sz val="10"/>
      <color rgb="FF000000"/>
      <name val="Arial"/>
      <family val="2"/>
    </font>
    <font>
      <b/>
      <sz val="12"/>
      <color rgb="FF000000"/>
      <name val="Arial"/>
      <family val="2"/>
    </font>
    <font>
      <sz val="10"/>
      <color rgb="FF000000"/>
      <name val="MS Sans Serif"/>
    </font>
    <font>
      <sz val="10"/>
      <color rgb="FF808080"/>
      <name val="Arial"/>
      <family val="2"/>
    </font>
    <font>
      <sz val="12"/>
      <color rgb="FF221E1F"/>
      <name val="Calibri"/>
      <family val="2"/>
      <scheme val="minor"/>
    </font>
    <font>
      <sz val="14"/>
      <color theme="1"/>
      <name val="Helvetica"/>
      <family val="2"/>
    </font>
    <font>
      <b/>
      <sz val="16"/>
      <color theme="1"/>
      <name val="Calibri"/>
      <family val="2"/>
      <scheme val="minor"/>
    </font>
    <font>
      <b/>
      <sz val="8"/>
      <color theme="1"/>
      <name val="Helvetica"/>
      <family val="2"/>
    </font>
    <font>
      <sz val="8"/>
      <color rgb="FFFF0000"/>
      <name val="Helvetica"/>
      <family val="2"/>
    </font>
    <font>
      <sz val="12"/>
      <color rgb="FF9C5700"/>
      <name val="Calibri"/>
      <family val="2"/>
      <scheme val="minor"/>
    </font>
    <font>
      <sz val="10"/>
      <name val="Arial"/>
      <family val="2"/>
    </font>
    <font>
      <b/>
      <sz val="16"/>
      <color theme="1"/>
      <name val="Times New Roman"/>
      <family val="1"/>
    </font>
    <font>
      <sz val="12"/>
      <name val="Arial"/>
      <family val="2"/>
    </font>
    <font>
      <i/>
      <sz val="12"/>
      <color theme="1"/>
      <name val="Calibri"/>
      <family val="2"/>
      <scheme val="minor"/>
    </font>
    <font>
      <sz val="18"/>
      <name val="Arial"/>
      <family val="2"/>
    </font>
    <font>
      <sz val="24"/>
      <color rgb="FF000000"/>
      <name val="Calibri"/>
      <family val="2"/>
    </font>
    <font>
      <b/>
      <sz val="24"/>
      <color rgb="FFFFFFFF"/>
      <name val="Calibri"/>
      <family val="2"/>
    </font>
    <font>
      <b/>
      <sz val="42.7"/>
      <color rgb="FF000000"/>
      <name val="Calibri"/>
      <family val="2"/>
      <scheme val="minor"/>
    </font>
    <font>
      <sz val="32"/>
      <color theme="1"/>
      <name val="Arial"/>
      <family val="2"/>
    </font>
    <font>
      <sz val="32"/>
      <color rgb="FF000000"/>
      <name val="Calibri"/>
      <family val="2"/>
      <scheme val="minor"/>
    </font>
    <font>
      <sz val="32"/>
      <color rgb="FF000000"/>
      <name val="+mn-ea"/>
    </font>
    <font>
      <sz val="32"/>
      <color rgb="FF0070C0"/>
      <name val="+mn-ea"/>
    </font>
    <font>
      <sz val="32"/>
      <color rgb="FFD0CECE"/>
      <name val="+mn-ea"/>
    </font>
    <font>
      <sz val="32"/>
      <color rgb="FFFF0000"/>
      <name val="+mn-ea"/>
    </font>
    <font>
      <sz val="32"/>
      <color rgb="FFFFC000"/>
      <name val="+mn-ea"/>
    </font>
    <font>
      <sz val="32"/>
      <color rgb="FF7030A0"/>
      <name val="+mn-ea"/>
    </font>
    <font>
      <sz val="32"/>
      <color rgb="FFFFFF00"/>
      <name val="+mn-ea"/>
    </font>
    <font>
      <sz val="32"/>
      <color rgb="FF92D050"/>
      <name val="+mn-ea"/>
    </font>
    <font>
      <b/>
      <sz val="12"/>
      <name val="Arial"/>
      <family val="2"/>
    </font>
    <font>
      <sz val="18"/>
      <color rgb="FFFFC000"/>
      <name val="Arial"/>
      <family val="2"/>
    </font>
    <font>
      <sz val="18"/>
      <color rgb="FF58B1BE"/>
      <name val="Arial"/>
      <family val="2"/>
    </font>
    <font>
      <sz val="12"/>
      <color rgb="FF000000"/>
      <name val="Calibri"/>
      <family val="2"/>
    </font>
    <font>
      <i/>
      <sz val="12"/>
      <color rgb="FF000000"/>
      <name val="Calibri"/>
      <family val="2"/>
    </font>
    <font>
      <sz val="12"/>
      <color rgb="FFFF0000"/>
      <name val="Helvetica"/>
      <family val="2"/>
    </font>
    <font>
      <b/>
      <u/>
      <sz val="12"/>
      <color theme="1"/>
      <name val="Calibri"/>
      <family val="2"/>
      <scheme val="minor"/>
    </font>
    <font>
      <b/>
      <sz val="14"/>
      <color theme="1"/>
      <name val="Calibri"/>
      <family val="2"/>
      <scheme val="minor"/>
    </font>
    <font>
      <sz val="12"/>
      <color theme="1"/>
      <name val="Times"/>
      <family val="1"/>
    </font>
    <font>
      <b/>
      <sz val="12"/>
      <color theme="1"/>
      <name val="Times"/>
      <family val="1"/>
    </font>
    <font>
      <sz val="6"/>
      <color theme="1"/>
      <name val="Times"/>
      <family val="1"/>
    </font>
    <font>
      <i/>
      <sz val="12"/>
      <color theme="1"/>
      <name val="Times"/>
      <family val="1"/>
    </font>
  </fonts>
  <fills count="18">
    <fill>
      <patternFill patternType="none"/>
    </fill>
    <fill>
      <patternFill patternType="gray125"/>
    </fill>
    <fill>
      <patternFill patternType="solid">
        <fgColor rgb="FFFFFFFF"/>
        <bgColor rgb="FFFFFFFF"/>
      </patternFill>
    </fill>
    <fill>
      <patternFill patternType="solid">
        <fgColor rgb="FFFFEB9C"/>
      </patternFill>
    </fill>
    <fill>
      <patternFill patternType="solid">
        <fgColor rgb="FFADB9CA"/>
        <bgColor indexed="64"/>
      </patternFill>
    </fill>
    <fill>
      <patternFill patternType="solid">
        <fgColor rgb="FFCFD5EA"/>
        <bgColor indexed="64"/>
      </patternFill>
    </fill>
    <fill>
      <patternFill patternType="solid">
        <fgColor rgb="FFE9EBF5"/>
        <bgColor indexed="64"/>
      </patternFill>
    </fill>
    <fill>
      <patternFill patternType="solid">
        <fgColor rgb="FFFFC000"/>
        <bgColor indexed="64"/>
      </patternFill>
    </fill>
    <fill>
      <patternFill patternType="solid">
        <fgColor rgb="FFC00000"/>
        <bgColor indexed="64"/>
      </patternFill>
    </fill>
    <fill>
      <patternFill patternType="solid">
        <fgColor rgb="FFED6F32"/>
        <bgColor indexed="64"/>
      </patternFill>
    </fill>
    <fill>
      <patternFill patternType="solid">
        <fgColor rgb="FF4D774F"/>
        <bgColor indexed="64"/>
      </patternFill>
    </fill>
    <fill>
      <patternFill patternType="solid">
        <fgColor rgb="FF3D609F"/>
        <bgColor indexed="64"/>
      </patternFill>
    </fill>
    <fill>
      <patternFill patternType="solid">
        <fgColor rgb="FF806995"/>
        <bgColor indexed="64"/>
      </patternFill>
    </fill>
    <fill>
      <patternFill patternType="solid">
        <fgColor rgb="FFCFC5BB"/>
        <bgColor indexed="64"/>
      </patternFill>
    </fill>
    <fill>
      <patternFill patternType="solid">
        <fgColor rgb="FFF9C9C2"/>
        <bgColor indexed="64"/>
      </patternFill>
    </fill>
    <fill>
      <patternFill patternType="solid">
        <fgColor theme="1" tint="0.499984740745262"/>
        <bgColor indexed="64"/>
      </patternFill>
    </fill>
    <fill>
      <patternFill patternType="solid">
        <fgColor theme="0" tint="-0.249977111117893"/>
        <bgColor rgb="FFFFFFFF"/>
      </patternFill>
    </fill>
    <fill>
      <patternFill patternType="solid">
        <fgColor theme="0" tint="-0.249977111117893"/>
        <bgColor indexed="64"/>
      </patternFill>
    </fill>
  </fills>
  <borders count="9">
    <border>
      <left/>
      <right/>
      <top/>
      <bottom/>
      <diagonal/>
    </border>
    <border>
      <left/>
      <right/>
      <top/>
      <bottom style="thin">
        <color rgb="FF000000"/>
      </bottom>
      <diagonal/>
    </border>
    <border>
      <left/>
      <right/>
      <top style="thin">
        <color rgb="FF000000"/>
      </top>
      <bottom/>
      <diagonal/>
    </border>
    <border>
      <left style="medium">
        <color rgb="FFFFFFFF"/>
      </left>
      <right style="medium">
        <color rgb="FFFFFFFF"/>
      </right>
      <top style="medium">
        <color rgb="FFFFFFFF"/>
      </top>
      <bottom style="thick">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s>
  <cellStyleXfs count="10">
    <xf numFmtId="0" fontId="0" fillId="0" borderId="0"/>
    <xf numFmtId="0" fontId="5" fillId="0" borderId="0" applyNumberForma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13" fillId="0" borderId="0" applyNumberFormat="0" applyFont="0" applyBorder="0" applyProtection="0"/>
    <xf numFmtId="0" fontId="13" fillId="0" borderId="0" applyNumberFormat="0" applyFont="0" applyBorder="0" applyProtection="0"/>
    <xf numFmtId="0" fontId="13" fillId="0" borderId="0" applyNumberFormat="0" applyBorder="0" applyProtection="0"/>
    <xf numFmtId="0" fontId="19" fillId="0" borderId="0" applyNumberFormat="0" applyBorder="0" applyProtection="0"/>
    <xf numFmtId="0" fontId="13" fillId="0" borderId="0" applyNumberFormat="0" applyBorder="0" applyProtection="0"/>
    <xf numFmtId="0" fontId="26" fillId="3" borderId="0" applyNumberFormat="0" applyBorder="0" applyAlignment="0" applyProtection="0"/>
  </cellStyleXfs>
  <cellXfs count="17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1" applyAlignment="1">
      <alignment vertical="center"/>
    </xf>
    <xf numFmtId="0" fontId="7" fillId="0" borderId="0" xfId="0" applyFont="1"/>
    <xf numFmtId="0" fontId="0" fillId="0" borderId="0" xfId="0" applyAlignment="1">
      <alignment wrapText="1"/>
    </xf>
    <xf numFmtId="0" fontId="8" fillId="0" borderId="0" xfId="0" applyFont="1"/>
    <xf numFmtId="0" fontId="9" fillId="0" borderId="0" xfId="0" applyFont="1"/>
    <xf numFmtId="2" fontId="0" fillId="0" borderId="0" xfId="0" applyNumberFormat="1"/>
    <xf numFmtId="9" fontId="0" fillId="0" borderId="0" xfId="2" applyFont="1"/>
    <xf numFmtId="0" fontId="11" fillId="0" borderId="0" xfId="0" applyFont="1" applyAlignment="1">
      <alignment horizontal="left" vertical="center" indent="3"/>
    </xf>
    <xf numFmtId="0" fontId="14" fillId="2" borderId="0" xfId="4" applyFont="1" applyFill="1" applyAlignment="1">
      <alignment horizontal="left" vertical="top"/>
    </xf>
    <xf numFmtId="0" fontId="14" fillId="2" borderId="0" xfId="4" applyFont="1" applyFill="1" applyAlignment="1">
      <alignment horizontal="left" vertical="top" wrapText="1"/>
    </xf>
    <xf numFmtId="0" fontId="16" fillId="2" borderId="0" xfId="0" applyFont="1" applyFill="1"/>
    <xf numFmtId="0" fontId="0" fillId="2" borderId="0" xfId="0" applyFill="1"/>
    <xf numFmtId="3" fontId="0" fillId="2" borderId="0" xfId="5" applyNumberFormat="1" applyFont="1" applyFill="1" applyAlignment="1">
      <alignment horizontal="right"/>
    </xf>
    <xf numFmtId="0" fontId="17" fillId="2" borderId="0" xfId="0" applyFont="1" applyFill="1" applyAlignment="1">
      <alignment horizontal="right"/>
    </xf>
    <xf numFmtId="0" fontId="0" fillId="2" borderId="0" xfId="5" applyFont="1" applyFill="1"/>
    <xf numFmtId="0" fontId="0" fillId="2" borderId="1" xfId="5" applyFont="1" applyFill="1" applyBorder="1"/>
    <xf numFmtId="0" fontId="0" fillId="2" borderId="1" xfId="0" applyFill="1" applyBorder="1"/>
    <xf numFmtId="0" fontId="16" fillId="2" borderId="1" xfId="0" applyFont="1" applyFill="1" applyBorder="1"/>
    <xf numFmtId="0" fontId="0" fillId="2" borderId="2" xfId="5" applyFont="1" applyFill="1" applyBorder="1"/>
    <xf numFmtId="0" fontId="17" fillId="2" borderId="2" xfId="6" applyFont="1" applyFill="1" applyBorder="1" applyAlignment="1" applyProtection="1">
      <alignment horizontal="center"/>
    </xf>
    <xf numFmtId="0" fontId="18" fillId="2" borderId="0" xfId="6" applyFont="1" applyFill="1" applyAlignment="1" applyProtection="1">
      <alignment horizontal="center"/>
    </xf>
    <xf numFmtId="0" fontId="17" fillId="2" borderId="1" xfId="5" applyFont="1" applyFill="1" applyBorder="1" applyAlignment="1">
      <alignment wrapText="1"/>
    </xf>
    <xf numFmtId="0" fontId="17" fillId="2" borderId="1" xfId="6" applyFont="1" applyFill="1" applyBorder="1" applyAlignment="1" applyProtection="1">
      <alignment horizontal="center"/>
    </xf>
    <xf numFmtId="16" fontId="17" fillId="2" borderId="1" xfId="6" applyNumberFormat="1" applyFont="1" applyFill="1" applyBorder="1" applyAlignment="1" applyProtection="1">
      <alignment horizontal="center" wrapText="1"/>
    </xf>
    <xf numFmtId="0" fontId="17" fillId="2" borderId="0" xfId="6" applyFont="1" applyFill="1" applyAlignment="1" applyProtection="1">
      <alignment vertical="center"/>
    </xf>
    <xf numFmtId="0" fontId="0" fillId="2" borderId="0" xfId="5" applyFont="1" applyFill="1" applyAlignment="1">
      <alignment wrapText="1"/>
    </xf>
    <xf numFmtId="0" fontId="0" fillId="2" borderId="0" xfId="5" applyFont="1" applyFill="1" applyAlignment="1">
      <alignment horizontal="right" wrapText="1"/>
    </xf>
    <xf numFmtId="3" fontId="20" fillId="2" borderId="0" xfId="7" applyNumberFormat="1" applyFont="1" applyFill="1" applyAlignment="1">
      <alignment horizontal="right" wrapText="1"/>
    </xf>
    <xf numFmtId="0" fontId="0" fillId="2" borderId="0" xfId="8" applyFont="1" applyFill="1" applyAlignment="1" applyProtection="1">
      <alignment horizontal="left"/>
    </xf>
    <xf numFmtId="3" fontId="0" fillId="2" borderId="0" xfId="0" applyNumberFormat="1" applyFill="1" applyAlignment="1">
      <alignment horizontal="center"/>
    </xf>
    <xf numFmtId="1" fontId="0" fillId="2" borderId="0" xfId="0" applyNumberFormat="1" applyFill="1" applyAlignment="1">
      <alignment horizontal="center"/>
    </xf>
    <xf numFmtId="0" fontId="0" fillId="2" borderId="1" xfId="6" applyFont="1" applyFill="1" applyBorder="1" applyProtection="1"/>
    <xf numFmtId="0" fontId="0" fillId="2" borderId="1" xfId="6" applyFont="1" applyFill="1" applyBorder="1" applyAlignment="1" applyProtection="1">
      <alignment horizontal="center"/>
    </xf>
    <xf numFmtId="0" fontId="0" fillId="2" borderId="1" xfId="5" applyFont="1" applyFill="1" applyBorder="1" applyAlignment="1">
      <alignment wrapText="1"/>
    </xf>
    <xf numFmtId="3" fontId="20" fillId="2" borderId="1" xfId="5" applyNumberFormat="1" applyFont="1" applyFill="1" applyBorder="1"/>
    <xf numFmtId="0" fontId="0" fillId="2" borderId="0" xfId="6" applyFont="1" applyFill="1" applyProtection="1"/>
    <xf numFmtId="0" fontId="0" fillId="2" borderId="0" xfId="6" applyFont="1" applyFill="1" applyAlignment="1" applyProtection="1">
      <alignment horizontal="center"/>
    </xf>
    <xf numFmtId="3" fontId="20" fillId="2" borderId="0" xfId="5" applyNumberFormat="1" applyFont="1" applyFill="1"/>
    <xf numFmtId="0" fontId="16" fillId="2" borderId="0" xfId="6" applyFont="1" applyFill="1" applyProtection="1"/>
    <xf numFmtId="0" fontId="0" fillId="2" borderId="0" xfId="0" applyFill="1" applyAlignment="1">
      <alignment horizontal="center"/>
    </xf>
    <xf numFmtId="0" fontId="0" fillId="2" borderId="1" xfId="0" applyFill="1" applyBorder="1" applyAlignment="1">
      <alignment horizontal="left" vertical="center"/>
    </xf>
    <xf numFmtId="0" fontId="16" fillId="2" borderId="1" xfId="6" applyFont="1" applyFill="1" applyBorder="1" applyProtection="1"/>
    <xf numFmtId="0" fontId="0" fillId="2" borderId="0" xfId="0" applyFill="1" applyAlignment="1">
      <alignment horizontal="left" vertical="center"/>
    </xf>
    <xf numFmtId="3" fontId="0" fillId="0" borderId="0" xfId="0" applyNumberFormat="1"/>
    <xf numFmtId="0" fontId="10" fillId="0" borderId="0" xfId="0" applyFont="1"/>
    <xf numFmtId="0" fontId="21" fillId="0" borderId="0" xfId="0" applyFont="1"/>
    <xf numFmtId="0" fontId="14" fillId="2" borderId="0" xfId="4" applyFont="1" applyFill="1" applyAlignment="1">
      <alignment vertical="top"/>
    </xf>
    <xf numFmtId="0" fontId="14" fillId="2" borderId="0" xfId="4" applyFont="1" applyFill="1" applyAlignment="1">
      <alignment vertical="top" wrapText="1"/>
    </xf>
    <xf numFmtId="0" fontId="17" fillId="2" borderId="2" xfId="6" applyFont="1" applyFill="1" applyBorder="1" applyProtection="1"/>
    <xf numFmtId="0" fontId="17" fillId="2" borderId="2" xfId="6" applyFont="1" applyFill="1" applyBorder="1" applyAlignment="1" applyProtection="1">
      <alignment vertical="top"/>
    </xf>
    <xf numFmtId="0" fontId="17" fillId="2" borderId="1" xfId="6" applyFont="1" applyFill="1" applyBorder="1" applyAlignment="1" applyProtection="1">
      <alignment horizontal="center" wrapText="1"/>
    </xf>
    <xf numFmtId="164" fontId="0" fillId="2" borderId="0" xfId="0" applyNumberFormat="1" applyFill="1" applyAlignment="1">
      <alignment horizontal="center"/>
    </xf>
    <xf numFmtId="1" fontId="0" fillId="0" borderId="0" xfId="0" applyNumberFormat="1"/>
    <xf numFmtId="9" fontId="2" fillId="0" borderId="0" xfId="0" applyNumberFormat="1" applyFont="1"/>
    <xf numFmtId="9" fontId="7" fillId="0" borderId="0" xfId="0" applyNumberFormat="1" applyFont="1"/>
    <xf numFmtId="1" fontId="7" fillId="0" borderId="0" xfId="0" applyNumberFormat="1" applyFont="1"/>
    <xf numFmtId="165" fontId="0" fillId="0" borderId="0" xfId="2" applyNumberFormat="1" applyFont="1"/>
    <xf numFmtId="166" fontId="7" fillId="0" borderId="0" xfId="3" applyNumberFormat="1" applyFont="1"/>
    <xf numFmtId="0" fontId="0" fillId="0" borderId="0" xfId="0" applyAlignment="1">
      <alignment horizontal="right"/>
    </xf>
    <xf numFmtId="0" fontId="0" fillId="0" borderId="0" xfId="0" applyAlignment="1">
      <alignment horizontal="right" wrapText="1"/>
    </xf>
    <xf numFmtId="0" fontId="22" fillId="0" borderId="0" xfId="0" applyFont="1" applyAlignment="1">
      <alignment horizontal="center" wrapText="1"/>
    </xf>
    <xf numFmtId="0" fontId="2" fillId="0" borderId="0" xfId="0" applyFont="1" applyAlignment="1">
      <alignment horizontal="center" wrapText="1"/>
    </xf>
    <xf numFmtId="1" fontId="8" fillId="0" borderId="0" xfId="2" applyNumberFormat="1" applyFont="1" applyAlignment="1">
      <alignment horizontal="center" wrapText="1"/>
    </xf>
    <xf numFmtId="1" fontId="8" fillId="0" borderId="0" xfId="0" applyNumberFormat="1" applyFont="1" applyAlignment="1">
      <alignment horizontal="center" wrapText="1"/>
    </xf>
    <xf numFmtId="0" fontId="8" fillId="0" borderId="0" xfId="0" applyFont="1" applyAlignment="1">
      <alignment horizontal="center" wrapText="1"/>
    </xf>
    <xf numFmtId="167" fontId="8" fillId="0" borderId="0" xfId="0" applyNumberFormat="1" applyFont="1" applyAlignment="1">
      <alignment horizontal="center" wrapText="1"/>
    </xf>
    <xf numFmtId="0" fontId="23" fillId="0" borderId="0" xfId="0" applyFont="1" applyAlignment="1">
      <alignment horizontal="left" vertical="center" indent="3"/>
    </xf>
    <xf numFmtId="0" fontId="7" fillId="0" borderId="0" xfId="0" applyFont="1" applyAlignment="1">
      <alignment horizontal="center" wrapText="1"/>
    </xf>
    <xf numFmtId="0" fontId="24" fillId="0" borderId="0" xfId="0" applyFont="1" applyAlignment="1">
      <alignment horizontal="center" wrapText="1"/>
    </xf>
    <xf numFmtId="1" fontId="7" fillId="0" borderId="0" xfId="0" applyNumberFormat="1" applyFont="1" applyAlignment="1">
      <alignment horizontal="center" wrapText="1"/>
    </xf>
    <xf numFmtId="167" fontId="7" fillId="0" borderId="0" xfId="0" applyNumberFormat="1" applyFont="1" applyAlignment="1">
      <alignment horizontal="center" wrapText="1"/>
    </xf>
    <xf numFmtId="0" fontId="25" fillId="0" borderId="0" xfId="0" applyFont="1" applyAlignment="1">
      <alignment horizontal="center" wrapText="1"/>
    </xf>
    <xf numFmtId="0" fontId="23" fillId="0" borderId="0" xfId="0" applyFont="1" applyAlignment="1">
      <alignment vertical="center"/>
    </xf>
    <xf numFmtId="164" fontId="0" fillId="0" borderId="0" xfId="0" applyNumberFormat="1"/>
    <xf numFmtId="0" fontId="11" fillId="0" borderId="0" xfId="0" applyFont="1" applyAlignment="1">
      <alignment vertical="center"/>
    </xf>
    <xf numFmtId="0" fontId="23" fillId="0" borderId="0" xfId="0" applyFont="1"/>
    <xf numFmtId="0" fontId="11" fillId="0" borderId="0" xfId="0" applyFont="1"/>
    <xf numFmtId="165" fontId="0" fillId="0" borderId="0" xfId="0" applyNumberFormat="1"/>
    <xf numFmtId="0" fontId="26" fillId="3" borderId="0" xfId="9"/>
    <xf numFmtId="164" fontId="26" fillId="3" borderId="0" xfId="9" applyNumberFormat="1"/>
    <xf numFmtId="164" fontId="0" fillId="0" borderId="0" xfId="0" applyNumberFormat="1" applyAlignment="1">
      <alignment horizontal="center" wrapText="1"/>
    </xf>
    <xf numFmtId="0" fontId="28" fillId="0" borderId="0" xfId="0" applyFont="1" applyAlignment="1">
      <alignment horizontal="left" vertical="center" indent="3"/>
    </xf>
    <xf numFmtId="0" fontId="27" fillId="0" borderId="0" xfId="0" applyFont="1"/>
    <xf numFmtId="164" fontId="29" fillId="0" borderId="0" xfId="4" applyNumberFormat="1" applyFont="1" applyAlignment="1">
      <alignment horizontal="right" wrapText="1"/>
    </xf>
    <xf numFmtId="164" fontId="29" fillId="0" borderId="0" xfId="4" applyNumberFormat="1" applyFont="1" applyAlignment="1">
      <alignment horizontal="right"/>
    </xf>
    <xf numFmtId="0" fontId="34" fillId="0" borderId="0" xfId="0" applyFont="1" applyAlignment="1">
      <alignment horizontal="left" vertical="center" readingOrder="1"/>
    </xf>
    <xf numFmtId="0" fontId="35" fillId="0" borderId="0" xfId="0" applyFont="1" applyAlignment="1">
      <alignment horizontal="left" vertical="center" indent="4" readingOrder="1"/>
    </xf>
    <xf numFmtId="0" fontId="36" fillId="0" borderId="0" xfId="0" applyFont="1" applyAlignment="1">
      <alignment horizontal="left" vertical="center" readingOrder="1"/>
    </xf>
    <xf numFmtId="164" fontId="45" fillId="0" borderId="0" xfId="4" applyNumberFormat="1" applyFont="1" applyAlignment="1">
      <alignment horizontal="right"/>
    </xf>
    <xf numFmtId="0" fontId="31" fillId="8" borderId="8" xfId="0" applyFont="1" applyFill="1" applyBorder="1" applyAlignment="1">
      <alignment vertical="top" wrapText="1"/>
    </xf>
    <xf numFmtId="0" fontId="31" fillId="10" borderId="8" xfId="0" applyFont="1" applyFill="1" applyBorder="1" applyAlignment="1">
      <alignment vertical="top" wrapText="1"/>
    </xf>
    <xf numFmtId="0" fontId="31" fillId="11" borderId="8" xfId="0" applyFont="1" applyFill="1" applyBorder="1" applyAlignment="1">
      <alignment vertical="top" wrapText="1"/>
    </xf>
    <xf numFmtId="0" fontId="31" fillId="12" borderId="8" xfId="0" applyFont="1" applyFill="1" applyBorder="1" applyAlignment="1">
      <alignment vertical="top" wrapText="1"/>
    </xf>
    <xf numFmtId="0" fontId="31" fillId="13" borderId="8" xfId="0" applyFont="1" applyFill="1" applyBorder="1" applyAlignment="1">
      <alignment vertical="top" wrapText="1"/>
    </xf>
    <xf numFmtId="0" fontId="31" fillId="14" borderId="8" xfId="0" applyFont="1" applyFill="1" applyBorder="1" applyAlignment="1">
      <alignment vertical="top" wrapText="1"/>
    </xf>
    <xf numFmtId="0" fontId="31" fillId="14" borderId="7" xfId="0" applyFont="1" applyFill="1" applyBorder="1" applyAlignment="1">
      <alignment vertical="top" wrapText="1"/>
    </xf>
    <xf numFmtId="0" fontId="32" fillId="5" borderId="7" xfId="0" applyFont="1" applyFill="1" applyBorder="1" applyAlignment="1">
      <alignment horizontal="center" vertical="center" wrapText="1" readingOrder="1"/>
    </xf>
    <xf numFmtId="49" fontId="32" fillId="6" borderId="8" xfId="0" applyNumberFormat="1" applyFont="1" applyFill="1" applyBorder="1" applyAlignment="1">
      <alignment horizontal="center" vertical="center" wrapText="1" readingOrder="1"/>
    </xf>
    <xf numFmtId="0" fontId="32" fillId="5" borderId="8" xfId="0" applyFont="1" applyFill="1" applyBorder="1" applyAlignment="1">
      <alignment horizontal="center" vertical="center" wrapText="1" readingOrder="1"/>
    </xf>
    <xf numFmtId="0" fontId="32" fillId="6" borderId="8" xfId="0" applyFont="1" applyFill="1" applyBorder="1" applyAlignment="1">
      <alignment horizontal="center" vertical="center" wrapText="1" readingOrder="1"/>
    </xf>
    <xf numFmtId="0" fontId="33" fillId="4" borderId="3" xfId="0" applyFont="1" applyFill="1" applyBorder="1" applyAlignment="1">
      <alignment horizontal="center" vertical="center" wrapText="1" readingOrder="1"/>
    </xf>
    <xf numFmtId="0" fontId="31" fillId="15" borderId="8" xfId="0" applyFont="1" applyFill="1" applyBorder="1" applyAlignment="1">
      <alignment vertical="top" wrapText="1"/>
    </xf>
    <xf numFmtId="0" fontId="47" fillId="7" borderId="8" xfId="0" applyFont="1" applyFill="1" applyBorder="1" applyAlignment="1">
      <alignment vertical="top" wrapText="1"/>
    </xf>
    <xf numFmtId="0" fontId="46" fillId="9" borderId="8" xfId="0" applyFont="1" applyFill="1" applyBorder="1" applyAlignment="1">
      <alignment vertical="top" wrapText="1"/>
    </xf>
    <xf numFmtId="0" fontId="48" fillId="0" borderId="0" xfId="0" applyFont="1"/>
    <xf numFmtId="0" fontId="10" fillId="0" borderId="0" xfId="0" applyFont="1" applyAlignment="1">
      <alignment horizontal="right"/>
    </xf>
    <xf numFmtId="0" fontId="50" fillId="0" borderId="0" xfId="0" applyFont="1" applyAlignment="1"/>
    <xf numFmtId="0" fontId="0" fillId="0" borderId="0" xfId="0" applyAlignment="1"/>
    <xf numFmtId="0" fontId="0" fillId="0" borderId="0" xfId="0" applyFont="1" applyAlignment="1">
      <alignment horizontal="center" wrapText="1"/>
    </xf>
    <xf numFmtId="0" fontId="8" fillId="0" borderId="0" xfId="0" applyFont="1" applyAlignment="1"/>
    <xf numFmtId="0" fontId="51" fillId="0" borderId="0" xfId="0" applyFont="1"/>
    <xf numFmtId="0" fontId="52" fillId="0" borderId="0" xfId="0" applyFont="1"/>
    <xf numFmtId="0" fontId="0" fillId="0" borderId="0" xfId="0" applyAlignment="1">
      <alignment horizontal="center" wrapText="1"/>
    </xf>
    <xf numFmtId="0" fontId="0" fillId="0" borderId="0" xfId="0" applyAlignment="1">
      <alignment horizontal="left" wrapText="1"/>
    </xf>
    <xf numFmtId="0" fontId="0" fillId="0" borderId="0" xfId="0"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wrapText="1"/>
    </xf>
    <xf numFmtId="0" fontId="24" fillId="0" borderId="0" xfId="0" applyFont="1" applyAlignment="1">
      <alignment horizontal="left" wrapText="1"/>
    </xf>
    <xf numFmtId="0" fontId="0" fillId="0" borderId="0" xfId="0" applyAlignment="1">
      <alignment horizontal="right" wrapText="1"/>
    </xf>
    <xf numFmtId="0" fontId="7"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0" fillId="0" borderId="0" xfId="0" applyAlignment="1">
      <alignment horizontal="center" wrapText="1"/>
    </xf>
    <xf numFmtId="0" fontId="0" fillId="0" borderId="0" xfId="0" applyFont="1" applyAlignment="1">
      <alignment horizontal="left" wrapText="1"/>
    </xf>
    <xf numFmtId="0" fontId="0" fillId="0" borderId="0" xfId="0" applyAlignment="1">
      <alignment horizontal="left" wrapText="1"/>
    </xf>
    <xf numFmtId="164" fontId="0" fillId="0" borderId="0" xfId="0" applyNumberFormat="1" applyAlignment="1">
      <alignment horizontal="center" wrapText="1"/>
    </xf>
    <xf numFmtId="0" fontId="33" fillId="4" borderId="4" xfId="0" applyFont="1" applyFill="1" applyBorder="1" applyAlignment="1">
      <alignment horizontal="center" vertical="center" wrapText="1" readingOrder="1"/>
    </xf>
    <xf numFmtId="0" fontId="33" fillId="4" borderId="5" xfId="0" applyFont="1" applyFill="1" applyBorder="1" applyAlignment="1">
      <alignment horizontal="center" vertical="center" wrapText="1" readingOrder="1"/>
    </xf>
    <xf numFmtId="0" fontId="33" fillId="4" borderId="6" xfId="0" applyFont="1" applyFill="1" applyBorder="1" applyAlignment="1">
      <alignment horizontal="center" vertical="center" wrapText="1" readingOrder="1"/>
    </xf>
    <xf numFmtId="0" fontId="48" fillId="0" borderId="0" xfId="0" applyFont="1" applyAlignment="1">
      <alignment horizontal="left" wrapText="1"/>
    </xf>
    <xf numFmtId="0" fontId="11" fillId="0" borderId="0" xfId="0" applyFont="1" applyAlignment="1">
      <alignment horizontal="center" vertical="center" wrapText="1"/>
    </xf>
    <xf numFmtId="0" fontId="53" fillId="0" borderId="0" xfId="0" applyFont="1" applyAlignment="1">
      <alignment horizontal="left" wrapText="1"/>
    </xf>
    <xf numFmtId="2" fontId="0" fillId="0" borderId="0" xfId="0" applyNumberFormat="1" applyAlignment="1">
      <alignment horizontal="center"/>
    </xf>
    <xf numFmtId="0" fontId="0" fillId="0" borderId="0" xfId="0" applyAlignment="1">
      <alignment horizontal="center"/>
    </xf>
    <xf numFmtId="0" fontId="53" fillId="0" borderId="0" xfId="0" applyFont="1" applyAlignment="1">
      <alignment horizontal="left" wrapText="1"/>
    </xf>
    <xf numFmtId="0" fontId="54" fillId="0" borderId="0" xfId="0" applyFont="1"/>
    <xf numFmtId="0" fontId="10" fillId="0" borderId="0" xfId="0" applyFont="1" applyAlignment="1">
      <alignment horizontal="center" wrapText="1"/>
    </xf>
    <xf numFmtId="0" fontId="0" fillId="2" borderId="0" xfId="0" applyFill="1" applyAlignment="1">
      <alignment horizontal="right"/>
    </xf>
    <xf numFmtId="0" fontId="17" fillId="2" borderId="2" xfId="5" applyFont="1" applyFill="1" applyBorder="1" applyAlignment="1">
      <alignment horizontal="center"/>
    </xf>
    <xf numFmtId="0" fontId="17" fillId="2" borderId="1" xfId="0" applyFont="1" applyFill="1" applyBorder="1"/>
    <xf numFmtId="9" fontId="0" fillId="2" borderId="1" xfId="5" applyNumberFormat="1" applyFont="1" applyFill="1" applyBorder="1" applyAlignment="1">
      <alignment horizontal="center" wrapText="1"/>
    </xf>
    <xf numFmtId="9" fontId="0" fillId="2" borderId="1" xfId="7" applyNumberFormat="1" applyFont="1" applyFill="1" applyBorder="1" applyAlignment="1">
      <alignment horizontal="center" wrapText="1"/>
    </xf>
    <xf numFmtId="9" fontId="0" fillId="2" borderId="1" xfId="0" applyNumberFormat="1" applyFill="1" applyBorder="1" applyAlignment="1">
      <alignment horizontal="center" wrapText="1"/>
    </xf>
    <xf numFmtId="0" fontId="0" fillId="2" borderId="1" xfId="0" applyFill="1" applyBorder="1" applyAlignment="1">
      <alignment horizontal="center" wrapText="1"/>
    </xf>
    <xf numFmtId="0" fontId="17" fillId="2" borderId="2" xfId="0" applyFont="1" applyFill="1" applyBorder="1"/>
    <xf numFmtId="9" fontId="0" fillId="2" borderId="2" xfId="5" applyNumberFormat="1" applyFont="1" applyFill="1" applyBorder="1" applyAlignment="1">
      <alignment horizontal="center" wrapText="1"/>
    </xf>
    <xf numFmtId="9" fontId="0" fillId="2" borderId="2" xfId="7" applyNumberFormat="1" applyFont="1" applyFill="1" applyBorder="1" applyAlignment="1">
      <alignment horizontal="center" wrapText="1"/>
    </xf>
    <xf numFmtId="9" fontId="0" fillId="2" borderId="2" xfId="0" applyNumberFormat="1" applyFill="1" applyBorder="1" applyAlignment="1">
      <alignment horizontal="center" wrapText="1"/>
    </xf>
    <xf numFmtId="0" fontId="0" fillId="2" borderId="2" xfId="0" applyFill="1" applyBorder="1" applyAlignment="1">
      <alignment horizontal="center" wrapText="1"/>
    </xf>
    <xf numFmtId="0" fontId="17" fillId="2" borderId="1" xfId="6" applyFont="1" applyFill="1" applyBorder="1" applyProtection="1"/>
    <xf numFmtId="1" fontId="0" fillId="2" borderId="1" xfId="5" applyNumberFormat="1" applyFont="1" applyFill="1" applyBorder="1" applyAlignment="1">
      <alignment wrapText="1"/>
    </xf>
    <xf numFmtId="1" fontId="20" fillId="2" borderId="1" xfId="5" applyNumberFormat="1" applyFont="1" applyFill="1" applyBorder="1"/>
    <xf numFmtId="1" fontId="16" fillId="2" borderId="1" xfId="6" applyNumberFormat="1" applyFont="1" applyFill="1" applyBorder="1" applyProtection="1"/>
    <xf numFmtId="164" fontId="16" fillId="2" borderId="1" xfId="0" applyNumberFormat="1" applyFont="1" applyFill="1" applyBorder="1"/>
    <xf numFmtId="1" fontId="0" fillId="2" borderId="0" xfId="5" applyNumberFormat="1" applyFont="1" applyFill="1" applyAlignment="1">
      <alignment wrapText="1"/>
    </xf>
    <xf numFmtId="1" fontId="20" fillId="2" borderId="0" xfId="5" applyNumberFormat="1" applyFont="1" applyFill="1"/>
    <xf numFmtId="1" fontId="16" fillId="2" borderId="0" xfId="6" applyNumberFormat="1" applyFont="1" applyFill="1" applyProtection="1"/>
    <xf numFmtId="164" fontId="16" fillId="2" borderId="0" xfId="0" applyNumberFormat="1" applyFont="1" applyFill="1"/>
    <xf numFmtId="1" fontId="0" fillId="2" borderId="0" xfId="6" applyNumberFormat="1" applyFont="1" applyFill="1" applyProtection="1"/>
    <xf numFmtId="1" fontId="0" fillId="2" borderId="0" xfId="0" applyNumberFormat="1" applyFill="1" applyAlignment="1">
      <alignment horizontal="left" vertical="center"/>
    </xf>
    <xf numFmtId="164" fontId="16" fillId="2" borderId="0" xfId="6" applyNumberFormat="1" applyFont="1" applyFill="1" applyProtection="1"/>
    <xf numFmtId="1" fontId="0" fillId="2" borderId="1" xfId="0" applyNumberFormat="1" applyFill="1" applyBorder="1"/>
    <xf numFmtId="1" fontId="0" fillId="2" borderId="1" xfId="0" applyNumberFormat="1" applyFill="1" applyBorder="1" applyAlignment="1">
      <alignment horizontal="center"/>
    </xf>
    <xf numFmtId="164" fontId="0" fillId="2" borderId="1" xfId="0" applyNumberFormat="1" applyFill="1" applyBorder="1" applyAlignment="1">
      <alignment horizontal="center"/>
    </xf>
    <xf numFmtId="0" fontId="0" fillId="2" borderId="0" xfId="0" applyFill="1" applyAlignment="1">
      <alignment horizontal="left"/>
    </xf>
    <xf numFmtId="1" fontId="0" fillId="2" borderId="0" xfId="0" applyNumberFormat="1" applyFill="1" applyAlignment="1">
      <alignment horizontal="left"/>
    </xf>
    <xf numFmtId="164" fontId="0" fillId="2" borderId="0" xfId="0" applyNumberFormat="1" applyFill="1" applyAlignment="1">
      <alignment horizontal="left"/>
    </xf>
    <xf numFmtId="164" fontId="0" fillId="16" borderId="0" xfId="0" applyNumberFormat="1" applyFill="1" applyAlignment="1">
      <alignment horizontal="center"/>
    </xf>
    <xf numFmtId="0" fontId="0" fillId="16" borderId="0" xfId="0" applyFill="1" applyAlignment="1">
      <alignment horizontal="right"/>
    </xf>
    <xf numFmtId="1" fontId="0" fillId="17" borderId="0" xfId="0" applyNumberFormat="1" applyFill="1"/>
  </cellXfs>
  <cellStyles count="10">
    <cellStyle name="Comma" xfId="3" builtinId="3"/>
    <cellStyle name="Hyperlink" xfId="1" builtinId="8"/>
    <cellStyle name="Neutral" xfId="9" builtinId="28"/>
    <cellStyle name="Normal" xfId="0" builtinId="0"/>
    <cellStyle name="Normal 2" xfId="4" xr:uid="{C055D862-2D81-C545-930C-7942EDC9BA78}"/>
    <cellStyle name="Normal 36" xfId="6" xr:uid="{90407756-3005-DE47-863E-91E2631FA864}"/>
    <cellStyle name="Normal 38" xfId="8" xr:uid="{1EC77CBB-C8FE-DA40-8795-EF6F73FC12A7}"/>
    <cellStyle name="Normal_Fig_2" xfId="5" xr:uid="{7E536FFB-A143-DE4E-86F6-22FF14B8121E}"/>
    <cellStyle name="Normal_TAB_316_Fig_2" xfId="7" xr:uid="{FFF04799-5E2C-DA44-BC6D-568D119CC2CB}"/>
    <cellStyle name="Per cent" xfId="2" builtinId="5"/>
  </cellStyles>
  <dxfs count="0"/>
  <tableStyles count="0" defaultTableStyle="TableStyleMedium2" defaultPivotStyle="PivotStyleLight16"/>
  <colors>
    <mruColors>
      <color rgb="FFED6F32"/>
      <color rgb="FFFFC000"/>
      <color rgb="FFF9C9C2"/>
      <color rgb="FFCFC5BB"/>
      <color rgb="FF806995"/>
      <color rgb="FFFDCC55"/>
      <color rgb="FF3D609F"/>
      <color rgb="FF58B1BE"/>
      <color rgb="FF4D774F"/>
      <color rgb="FF973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spPr>
            <a:solidFill>
              <a:schemeClr val="tx1"/>
            </a:solidFill>
            <a:ln>
              <a:solidFill>
                <a:schemeClr val="tx1"/>
              </a:solidFill>
            </a:ln>
            <a:effectLst/>
          </c:spPr>
          <c:invertIfNegative val="0"/>
          <c:dPt>
            <c:idx val="7"/>
            <c:invertIfNegative val="0"/>
            <c:bubble3D val="0"/>
            <c:spPr>
              <a:solidFill>
                <a:srgbClr val="97383E"/>
              </a:solidFill>
              <a:ln>
                <a:solidFill>
                  <a:srgbClr val="97383E"/>
                </a:solidFill>
              </a:ln>
              <a:effectLst/>
            </c:spPr>
            <c:extLst>
              <c:ext xmlns:c16="http://schemas.microsoft.com/office/drawing/2014/chart" uri="{C3380CC4-5D6E-409C-BE32-E72D297353CC}">
                <c16:uniqueId val="{00000001-7164-A841-983F-5B74EFD99CE9}"/>
              </c:ext>
            </c:extLst>
          </c:dPt>
          <c:dPt>
            <c:idx val="21"/>
            <c:invertIfNegative val="0"/>
            <c:bubble3D val="0"/>
            <c:spPr>
              <a:solidFill>
                <a:srgbClr val="ED6F32"/>
              </a:solidFill>
              <a:ln>
                <a:solidFill>
                  <a:srgbClr val="FFC000"/>
                </a:solidFill>
              </a:ln>
              <a:effectLst/>
            </c:spPr>
            <c:extLst>
              <c:ext xmlns:c16="http://schemas.microsoft.com/office/drawing/2014/chart" uri="{C3380CC4-5D6E-409C-BE32-E72D297353CC}">
                <c16:uniqueId val="{00000002-7164-A841-983F-5B74EFD99CE9}"/>
              </c:ext>
            </c:extLst>
          </c:dPt>
          <c:dPt>
            <c:idx val="36"/>
            <c:invertIfNegative val="0"/>
            <c:bubble3D val="0"/>
            <c:spPr>
              <a:solidFill>
                <a:srgbClr val="FDCC55"/>
              </a:solidFill>
              <a:ln>
                <a:solidFill>
                  <a:srgbClr val="FDCC55"/>
                </a:solidFill>
              </a:ln>
              <a:effectLst/>
            </c:spPr>
            <c:extLst>
              <c:ext xmlns:c16="http://schemas.microsoft.com/office/drawing/2014/chart" uri="{C3380CC4-5D6E-409C-BE32-E72D297353CC}">
                <c16:uniqueId val="{00000003-7164-A841-983F-5B74EFD99CE9}"/>
              </c:ext>
            </c:extLst>
          </c:dPt>
          <c:dPt>
            <c:idx val="50"/>
            <c:invertIfNegative val="0"/>
            <c:bubble3D val="0"/>
            <c:spPr>
              <a:solidFill>
                <a:srgbClr val="4D774F"/>
              </a:solidFill>
              <a:ln>
                <a:solidFill>
                  <a:srgbClr val="4D774F"/>
                </a:solidFill>
              </a:ln>
              <a:effectLst/>
            </c:spPr>
            <c:extLst>
              <c:ext xmlns:c16="http://schemas.microsoft.com/office/drawing/2014/chart" uri="{C3380CC4-5D6E-409C-BE32-E72D297353CC}">
                <c16:uniqueId val="{00000004-7164-A841-983F-5B74EFD99CE9}"/>
              </c:ext>
            </c:extLst>
          </c:dPt>
          <c:dPt>
            <c:idx val="64"/>
            <c:invertIfNegative val="0"/>
            <c:bubble3D val="0"/>
            <c:spPr>
              <a:solidFill>
                <a:srgbClr val="58B1BE"/>
              </a:solidFill>
              <a:ln>
                <a:solidFill>
                  <a:srgbClr val="58B1BE"/>
                </a:solidFill>
              </a:ln>
              <a:effectLst/>
            </c:spPr>
            <c:extLst>
              <c:ext xmlns:c16="http://schemas.microsoft.com/office/drawing/2014/chart" uri="{C3380CC4-5D6E-409C-BE32-E72D297353CC}">
                <c16:uniqueId val="{00000005-7164-A841-983F-5B74EFD99CE9}"/>
              </c:ext>
            </c:extLst>
          </c:dPt>
          <c:dPt>
            <c:idx val="79"/>
            <c:invertIfNegative val="0"/>
            <c:bubble3D val="0"/>
            <c:spPr>
              <a:solidFill>
                <a:srgbClr val="3D609F"/>
              </a:solidFill>
              <a:ln>
                <a:solidFill>
                  <a:srgbClr val="3D609F"/>
                </a:solidFill>
              </a:ln>
              <a:effectLst/>
            </c:spPr>
            <c:extLst>
              <c:ext xmlns:c16="http://schemas.microsoft.com/office/drawing/2014/chart" uri="{C3380CC4-5D6E-409C-BE32-E72D297353CC}">
                <c16:uniqueId val="{00000006-7164-A841-983F-5B74EFD99CE9}"/>
              </c:ext>
            </c:extLst>
          </c:dPt>
          <c:dPt>
            <c:idx val="93"/>
            <c:invertIfNegative val="0"/>
            <c:bubble3D val="0"/>
            <c:spPr>
              <a:solidFill>
                <a:srgbClr val="806995"/>
              </a:solidFill>
              <a:ln>
                <a:solidFill>
                  <a:srgbClr val="806995"/>
                </a:solidFill>
              </a:ln>
              <a:effectLst/>
            </c:spPr>
            <c:extLst>
              <c:ext xmlns:c16="http://schemas.microsoft.com/office/drawing/2014/chart" uri="{C3380CC4-5D6E-409C-BE32-E72D297353CC}">
                <c16:uniqueId val="{00000007-7164-A841-983F-5B74EFD99CE9}"/>
              </c:ext>
            </c:extLst>
          </c:dPt>
          <c:cat>
            <c:numRef>
              <c:f>Figure_1!$C$42:$C$142</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Figure_1!$D$42:$D$142</c:f>
              <c:numCache>
                <c:formatCode>General</c:formatCode>
                <c:ptCount val="101"/>
                <c:pt idx="7">
                  <c:v>6100</c:v>
                </c:pt>
                <c:pt idx="21">
                  <c:v>12300</c:v>
                </c:pt>
                <c:pt idx="36">
                  <c:v>15800</c:v>
                </c:pt>
                <c:pt idx="50">
                  <c:v>19300</c:v>
                </c:pt>
                <c:pt idx="64">
                  <c:v>24700</c:v>
                </c:pt>
                <c:pt idx="79">
                  <c:v>32900</c:v>
                </c:pt>
                <c:pt idx="93">
                  <c:v>51200</c:v>
                </c:pt>
              </c:numCache>
            </c:numRef>
          </c:val>
          <c:extLst>
            <c:ext xmlns:c16="http://schemas.microsoft.com/office/drawing/2014/chart" uri="{C3380CC4-5D6E-409C-BE32-E72D297353CC}">
              <c16:uniqueId val="{00000006-84B1-1449-834A-CA09ECFF21BB}"/>
            </c:ext>
          </c:extLst>
        </c:ser>
        <c:dLbls>
          <c:showLegendKey val="0"/>
          <c:showVal val="0"/>
          <c:showCatName val="0"/>
          <c:showSerName val="0"/>
          <c:showPercent val="0"/>
          <c:showBubbleSize val="0"/>
        </c:dLbls>
        <c:gapWidth val="0"/>
        <c:overlap val="70"/>
        <c:axId val="942546751"/>
        <c:axId val="1777755023"/>
      </c:barChart>
      <c:barChart>
        <c:barDir val="col"/>
        <c:grouping val="clustered"/>
        <c:varyColors val="0"/>
        <c:ser>
          <c:idx val="0"/>
          <c:order val="0"/>
          <c:spPr>
            <a:solidFill>
              <a:schemeClr val="bg2"/>
            </a:solidFill>
            <a:ln>
              <a:noFill/>
            </a:ln>
            <a:effectLst/>
          </c:spPr>
          <c:invertIfNegative val="0"/>
          <c:cat>
            <c:numRef>
              <c:f>Figure_1!$C$42:$C$142</c:f>
              <c:numCache>
                <c:formatCode>General</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cat>
          <c:val>
            <c:numRef>
              <c:f>Figure_1!$E$40:$E$142</c:f>
              <c:numCache>
                <c:formatCode>General</c:formatCode>
                <c:ptCount val="103"/>
                <c:pt idx="0">
                  <c:v>0</c:v>
                </c:pt>
                <c:pt idx="2">
                  <c:v>0</c:v>
                </c:pt>
                <c:pt idx="3" formatCode="0">
                  <c:v>4516.4538167029114</c:v>
                </c:pt>
                <c:pt idx="4" formatCode="0">
                  <c:v>4748.4618217732132</c:v>
                </c:pt>
                <c:pt idx="5" formatCode="0">
                  <c:v>4992.3879636387228</c:v>
                </c:pt>
                <c:pt idx="6" formatCode="0">
                  <c:v>5248.8444711086413</c:v>
                </c:pt>
                <c:pt idx="7" formatCode="0">
                  <c:v>5518.4750228841485</c:v>
                </c:pt>
                <c:pt idx="8" formatCode="0">
                  <c:v>5801.9563631238461</c:v>
                </c:pt>
                <c:pt idx="10" formatCode="0">
                  <c:v>6413.3539915087604</c:v>
                </c:pt>
                <c:pt idx="11" formatCode="0">
                  <c:v>6742.8048230166178</c:v>
                </c:pt>
                <c:pt idx="12" formatCode="0">
                  <c:v>7089.1793812554242</c:v>
                </c:pt>
                <c:pt idx="13" formatCode="0">
                  <c:v>7453.3470297206586</c:v>
                </c:pt>
                <c:pt idx="14" formatCode="0">
                  <c:v>7836.2217906817978</c:v>
                </c:pt>
                <c:pt idx="15" formatCode="0">
                  <c:v>8238.7646392814841</c:v>
                </c:pt>
                <c:pt idx="16" formatCode="0">
                  <c:v>8661.9859154815022</c:v>
                </c:pt>
                <c:pt idx="17" formatCode="0">
                  <c:v>9106.9478599091763</c:v>
                </c:pt>
                <c:pt idx="18" formatCode="0">
                  <c:v>9574.7672799689681</c:v>
                </c:pt>
                <c:pt idx="19" formatCode="0">
                  <c:v>10066.618352910898</c:v>
                </c:pt>
                <c:pt idx="20" formatCode="0">
                  <c:v>10583.735572891208</c:v>
                </c:pt>
                <c:pt idx="21" formatCode="0">
                  <c:v>11127.416849422129</c:v>
                </c:pt>
                <c:pt idx="22" formatCode="0">
                  <c:v>11699.026764987422</c:v>
                </c:pt>
                <c:pt idx="24" formatCode="0">
                  <c:v>12507.060283742334</c:v>
                </c:pt>
                <c:pt idx="25" formatCode="0">
                  <c:v>12717.606255379269</c:v>
                </c:pt>
                <c:pt idx="26" formatCode="0">
                  <c:v>12931.696593571367</c:v>
                </c:pt>
                <c:pt idx="27" formatCode="0">
                  <c:v>13149.39096478558</c:v>
                </c:pt>
                <c:pt idx="28" formatCode="0">
                  <c:v>13370.750039924402</c:v>
                </c:pt>
                <c:pt idx="29" formatCode="0">
                  <c:v>13595.835511234567</c:v>
                </c:pt>
                <c:pt idx="30" formatCode="0">
                  <c:v>13824.710109500484</c:v>
                </c:pt>
                <c:pt idx="31" formatCode="0">
                  <c:v>14057.437621527219</c:v>
                </c:pt>
                <c:pt idx="32" formatCode="0">
                  <c:v>14294.082907917766</c:v>
                </c:pt>
                <c:pt idx="33" formatCode="0">
                  <c:v>14534.711921149528</c:v>
                </c:pt>
                <c:pt idx="34" formatCode="0">
                  <c:v>14779.391723954932</c:v>
                </c:pt>
                <c:pt idx="35" formatCode="0">
                  <c:v>15028.190508011954</c:v>
                </c:pt>
                <c:pt idx="36" formatCode="0">
                  <c:v>15281.177612948808</c:v>
                </c:pt>
                <c:pt idx="37" formatCode="0">
                  <c:v>15538.423545668702</c:v>
                </c:pt>
                <c:pt idx="39" formatCode="0">
                  <c:v>16027.443171198182</c:v>
                </c:pt>
                <c:pt idx="40" formatCode="0">
                  <c:v>16258.160418100464</c:v>
                </c:pt>
                <c:pt idx="41" formatCode="0">
                  <c:v>16492.198871476518</c:v>
                </c:pt>
                <c:pt idx="42" formatCode="0">
                  <c:v>16729.606340549923</c:v>
                </c:pt>
                <c:pt idx="43" formatCode="0">
                  <c:v>16970.431322764605</c:v>
                </c:pt>
                <c:pt idx="44" formatCode="0">
                  <c:v>17214.723013691859</c:v>
                </c:pt>
                <c:pt idx="45" formatCode="0">
                  <c:v>17462.531317080022</c:v>
                </c:pt>
                <c:pt idx="46" formatCode="0">
                  <c:v>17713.906855048623</c:v>
                </c:pt>
                <c:pt idx="47" formatCode="0">
                  <c:v>17968.900978429767</c:v>
                </c:pt>
                <c:pt idx="48" formatCode="0">
                  <c:v>18227.565777257601</c:v>
                </c:pt>
                <c:pt idx="49" formatCode="0">
                  <c:v>18489.954091409723</c:v>
                </c:pt>
                <c:pt idx="50" formatCode="0">
                  <c:v>18756.119521400775</c:v>
                </c:pt>
                <c:pt idx="51" formatCode="0">
                  <c:v>19026.116439332432</c:v>
                </c:pt>
                <c:pt idx="53" formatCode="0">
                  <c:v>19643.10511831542</c:v>
                </c:pt>
                <c:pt idx="54" formatCode="0">
                  <c:v>19992.309776641858</c:v>
                </c:pt>
                <c:pt idx="55" formatCode="0">
                  <c:v>20347.722409352376</c:v>
                </c:pt>
                <c:pt idx="56" formatCode="0">
                  <c:v>20709.453378508297</c:v>
                </c:pt>
                <c:pt idx="57" formatCode="0">
                  <c:v>21077.615008129051</c:v>
                </c:pt>
                <c:pt idx="58" formatCode="0">
                  <c:v>21452.321619070506</c:v>
                </c:pt>
                <c:pt idx="59" formatCode="0">
                  <c:v>21833.689564523869</c:v>
                </c:pt>
                <c:pt idx="60" formatCode="0">
                  <c:v>22221.837266145558</c:v>
                </c:pt>
                <c:pt idx="61" formatCode="0">
                  <c:v>22616.885250828724</c:v>
                </c:pt>
                <c:pt idx="62" formatCode="0">
                  <c:v>23018.956188129847</c:v>
                </c:pt>
                <c:pt idx="63" formatCode="0">
                  <c:v>23428.174928359105</c:v>
                </c:pt>
                <c:pt idx="64" formatCode="0">
                  <c:v>23844.668541349154</c:v>
                </c:pt>
                <c:pt idx="65" formatCode="0">
                  <c:v>24268.566355912437</c:v>
                </c:pt>
                <c:pt idx="67" formatCode="0">
                  <c:v>25176.588575125137</c:v>
                </c:pt>
                <c:pt idx="68" formatCode="0">
                  <c:v>25662.372966847033</c:v>
                </c:pt>
                <c:pt idx="69" formatCode="0">
                  <c:v>26157.530609219531</c:v>
                </c:pt>
                <c:pt idx="70" formatCode="0">
                  <c:v>26662.242359901367</c:v>
                </c:pt>
                <c:pt idx="71" formatCode="0">
                  <c:v>27176.692566214995</c:v>
                </c:pt>
                <c:pt idx="72" formatCode="0">
                  <c:v>27701.069132480035</c:v>
                </c:pt>
                <c:pt idx="73" formatCode="0">
                  <c:v>28235.563588645691</c:v>
                </c:pt>
                <c:pt idx="74" formatCode="0">
                  <c:v>28780.371160247683</c:v>
                </c:pt>
                <c:pt idx="75" formatCode="0">
                  <c:v>29335.690839714694</c:v>
                </c:pt>
                <c:pt idx="76" formatCode="0">
                  <c:v>29901.725459051238</c:v>
                </c:pt>
                <c:pt idx="77" formatCode="0">
                  <c:v>30478.681763922184</c:v>
                </c:pt>
                <c:pt idx="78" formatCode="0">
                  <c:v>31066.770489167597</c:v>
                </c:pt>
                <c:pt idx="79" formatCode="0">
                  <c:v>31666.206435773704</c:v>
                </c:pt>
                <c:pt idx="80" formatCode="0">
                  <c:v>32277.208549330255</c:v>
                </c:pt>
                <c:pt idx="82" formatCode="0">
                  <c:v>33955.917823699441</c:v>
                </c:pt>
                <c:pt idx="83" formatCode="0">
                  <c:v>35045.725083581521</c:v>
                </c:pt>
                <c:pt idx="84" formatCode="0">
                  <c:v>36170.509453193219</c:v>
                </c:pt>
                <c:pt idx="85" formatCode="0">
                  <c:v>37331.3935147105</c:v>
                </c:pt>
                <c:pt idx="86" formatCode="0">
                  <c:v>38529.535879322153</c:v>
                </c:pt>
                <c:pt idx="87" formatCode="0">
                  <c:v>39766.132343572805</c:v>
                </c:pt>
                <c:pt idx="88" formatCode="0">
                  <c:v>41042.417082818094</c:v>
                </c:pt>
                <c:pt idx="89" formatCode="0">
                  <c:v>42359.663882983965</c:v>
                </c:pt>
                <c:pt idx="90" formatCode="0">
                  <c:v>43719.187411858235</c:v>
                </c:pt>
                <c:pt idx="91" formatCode="0">
                  <c:v>45122.344531184535</c:v>
                </c:pt>
                <c:pt idx="92" formatCode="0">
                  <c:v>46570.535650868071</c:v>
                </c:pt>
                <c:pt idx="93" formatCode="0">
                  <c:v>48065.206126642704</c:v>
                </c:pt>
                <c:pt idx="94" formatCode="0">
                  <c:v>49607.847702597428</c:v>
                </c:pt>
                <c:pt idx="96" formatCode="0">
                  <c:v>54632.8125</c:v>
                </c:pt>
                <c:pt idx="97" formatCode="0">
                  <c:v>58898.4375</c:v>
                </c:pt>
                <c:pt idx="98" formatCode="0">
                  <c:v>71941.40625</c:v>
                </c:pt>
                <c:pt idx="99" formatCode="0">
                  <c:v>81703.125</c:v>
                </c:pt>
                <c:pt idx="100" formatCode="0">
                  <c:v>99257.8125</c:v>
                </c:pt>
                <c:pt idx="101" formatCode="0">
                  <c:v>143554.6875</c:v>
                </c:pt>
                <c:pt idx="102" formatCode="0">
                  <c:v>509988.28125</c:v>
                </c:pt>
              </c:numCache>
            </c:numRef>
          </c:val>
          <c:extLst>
            <c:ext xmlns:c16="http://schemas.microsoft.com/office/drawing/2014/chart" uri="{C3380CC4-5D6E-409C-BE32-E72D297353CC}">
              <c16:uniqueId val="{00000004-84B1-1449-834A-CA09ECFF21BB}"/>
            </c:ext>
          </c:extLst>
        </c:ser>
        <c:dLbls>
          <c:showLegendKey val="0"/>
          <c:showVal val="0"/>
          <c:showCatName val="0"/>
          <c:showSerName val="0"/>
          <c:showPercent val="0"/>
          <c:showBubbleSize val="0"/>
        </c:dLbls>
        <c:gapWidth val="158"/>
        <c:overlap val="70"/>
        <c:axId val="2034063007"/>
        <c:axId val="1906686847"/>
      </c:barChart>
      <c:catAx>
        <c:axId val="94254675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800">
                    <a:effectLst/>
                  </a:rPr>
                  <a:t>Seven typical children drawn from 100 in the UK, as medians of seven parental income brackets</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777755023"/>
        <c:crosses val="autoZero"/>
        <c:auto val="1"/>
        <c:lblAlgn val="ctr"/>
        <c:lblOffset val="100"/>
        <c:tickLblSkip val="5"/>
        <c:noMultiLvlLbl val="0"/>
      </c:catAx>
      <c:valAx>
        <c:axId val="1777755023"/>
        <c:scaling>
          <c:orientation val="minMax"/>
          <c:max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800" b="0" i="0" u="none" strike="noStrike" kern="1200" spc="0" baseline="0">
                    <a:solidFill>
                      <a:sysClr val="windowText" lastClr="000000">
                        <a:lumMod val="65000"/>
                        <a:lumOff val="35000"/>
                      </a:sysClr>
                    </a:solidFill>
                  </a:rPr>
                  <a:t>Equivalised household disposable income after housing costs (£s per year 2019/20)</a:t>
                </a:r>
              </a:p>
            </c:rich>
          </c:tx>
          <c:layout>
            <c:manualLayout>
              <c:xMode val="edge"/>
              <c:yMode val="edge"/>
              <c:x val="1.5144964518324098E-2"/>
              <c:y val="6.0605632260569198E-2"/>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942546751"/>
        <c:crosses val="autoZero"/>
        <c:crossBetween val="between"/>
      </c:valAx>
      <c:valAx>
        <c:axId val="1906686847"/>
        <c:scaling>
          <c:orientation val="minMax"/>
          <c:max val="100000"/>
        </c:scaling>
        <c:delete val="1"/>
        <c:axPos val="r"/>
        <c:numFmt formatCode="General" sourceLinked="1"/>
        <c:majorTickMark val="out"/>
        <c:minorTickMark val="none"/>
        <c:tickLblPos val="nextTo"/>
        <c:crossAx val="2034063007"/>
        <c:crosses val="max"/>
        <c:crossBetween val="between"/>
      </c:valAx>
      <c:catAx>
        <c:axId val="2034063007"/>
        <c:scaling>
          <c:orientation val="minMax"/>
        </c:scaling>
        <c:delete val="1"/>
        <c:axPos val="b"/>
        <c:numFmt formatCode="General" sourceLinked="1"/>
        <c:majorTickMark val="out"/>
        <c:minorTickMark val="none"/>
        <c:tickLblPos val="nextTo"/>
        <c:crossAx val="1906686847"/>
        <c:crosses val="autoZero"/>
        <c:auto val="1"/>
        <c:lblAlgn val="ctr"/>
        <c:lblOffset val="100"/>
        <c:noMultiLvlLbl val="0"/>
      </c:catAx>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9"/>
          <c:order val="0"/>
          <c:tx>
            <c:strRef>
              <c:f>Figure_11!$J$117</c:f>
              <c:strCache>
                <c:ptCount val="1"/>
                <c:pt idx="0">
                  <c:v>Bulgaria</c:v>
                </c:pt>
              </c:strCache>
            </c:strRef>
          </c:tx>
          <c:spPr>
            <a:ln w="38100" cap="rnd">
              <a:solidFill>
                <a:srgbClr val="3D609F"/>
              </a:solidFill>
              <a:prstDash val="sysDot"/>
              <a:round/>
            </a:ln>
            <a:effectLst/>
          </c:spPr>
          <c:marker>
            <c:symbol val="none"/>
          </c:marker>
          <c:dLbls>
            <c:dLbl>
              <c:idx val="16"/>
              <c:layout>
                <c:manualLayout>
                  <c:x val="2.8328615057506532E-2"/>
                  <c:y val="-8.5568326947637288E-2"/>
                </c:manualLayout>
              </c:layout>
              <c:tx>
                <c:rich>
                  <a:bodyPr/>
                  <a:lstStyle/>
                  <a:p>
                    <a:fld id="{E5E53C65-5093-FC43-8571-D644A5F9A4CA}"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7-E4EB-6043-9B52-7287B68AC96D}"/>
                </c:ext>
              </c:extLst>
            </c:dLbl>
            <c:dLbl>
              <c:idx val="59"/>
              <c:layout>
                <c:manualLayout>
                  <c:x val="8.0317740511915273E-2"/>
                  <c:y val="-0.11978771796815769"/>
                </c:manualLayout>
              </c:layout>
              <c:tx>
                <c:rich>
                  <a:bodyPr/>
                  <a:lstStyle/>
                  <a:p>
                    <a:fld id="{D41E4976-6872-AB4C-A79B-81CC1CAF80C3}" type="SERIESNAME">
                      <a:rPr lang="en-US" sz="30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E-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Figure_11!$J$100:$J$116</c:f>
              <c:numCache>
                <c:formatCode>General</c:formatCode>
                <c:ptCount val="17"/>
                <c:pt idx="1">
                  <c:v>0.35299999999999998</c:v>
                </c:pt>
                <c:pt idx="2">
                  <c:v>0.36299999999999999</c:v>
                </c:pt>
                <c:pt idx="3">
                  <c:v>0.33</c:v>
                </c:pt>
                <c:pt idx="4">
                  <c:v>0.33</c:v>
                </c:pt>
                <c:pt idx="5">
                  <c:v>0.32900000000000001</c:v>
                </c:pt>
                <c:pt idx="6">
                  <c:v>0.34</c:v>
                </c:pt>
                <c:pt idx="7">
                  <c:v>0.35599999999999998</c:v>
                </c:pt>
                <c:pt idx="8">
                  <c:v>0.35399999999999998</c:v>
                </c:pt>
                <c:pt idx="9">
                  <c:v>0.36899999999999999</c:v>
                </c:pt>
                <c:pt idx="10">
                  <c:v>0.377</c:v>
                </c:pt>
                <c:pt idx="11">
                  <c:v>0.40200000000000002</c:v>
                </c:pt>
                <c:pt idx="12">
                  <c:v>0.39500000000000002</c:v>
                </c:pt>
                <c:pt idx="13">
                  <c:v>0.40799999999999997</c:v>
                </c:pt>
                <c:pt idx="14">
                  <c:v>0.40200000000000002</c:v>
                </c:pt>
                <c:pt idx="15">
                  <c:v>0.39600000000000002</c:v>
                </c:pt>
                <c:pt idx="16">
                  <c:v>0.38300000000000001</c:v>
                </c:pt>
              </c:numCache>
            </c:numRef>
          </c:val>
          <c:smooth val="0"/>
          <c:extLst>
            <c:ext xmlns:c16="http://schemas.microsoft.com/office/drawing/2014/chart" uri="{C3380CC4-5D6E-409C-BE32-E72D297353CC}">
              <c16:uniqueId val="{0000001F-E4EB-6043-9B52-7287B68AC96D}"/>
            </c:ext>
          </c:extLst>
        </c:ser>
        <c:ser>
          <c:idx val="16"/>
          <c:order val="1"/>
          <c:tx>
            <c:strRef>
              <c:f>Figure_11!$Q$54</c:f>
              <c:strCache>
                <c:ptCount val="1"/>
                <c:pt idx="0">
                  <c:v>United Kingdom</c:v>
                </c:pt>
              </c:strCache>
            </c:strRef>
          </c:tx>
          <c:spPr>
            <a:ln w="193675" cap="rnd" cmpd="dbl">
              <a:solidFill>
                <a:srgbClr val="C00000"/>
              </a:solidFill>
              <a:round/>
            </a:ln>
            <a:effectLst/>
          </c:spPr>
          <c:marker>
            <c:symbol val="none"/>
          </c:marker>
          <c:dLbls>
            <c:dLbl>
              <c:idx val="16"/>
              <c:layout>
                <c:manualLayout>
                  <c:x val="6.5155814632264913E-2"/>
                  <c:y val="-5.2362707535121331E-2"/>
                </c:manualLayout>
              </c:layout>
              <c:tx>
                <c:rich>
                  <a:bodyPr/>
                  <a:lstStyle/>
                  <a:p>
                    <a:fld id="{7EFC5705-37DB-224E-951A-B3940C8D4DD3}"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8-E4EB-6043-9B52-7287B68AC96D}"/>
                </c:ext>
              </c:extLst>
            </c:dLbl>
            <c:dLbl>
              <c:idx val="60"/>
              <c:layout>
                <c:manualLayout>
                  <c:x val="4.0600176522506491E-2"/>
                  <c:y val="-6.4442729817984282E-2"/>
                </c:manualLayout>
              </c:layout>
              <c:tx>
                <c:rich>
                  <a:bodyPr rot="0" spcFirstLastPara="1" vertOverflow="ellipsis" vert="horz" wrap="square" lIns="38100" tIns="19050" rIns="38100" bIns="19050" anchor="ctr" anchorCtr="1">
                    <a:noAutofit/>
                  </a:bodyPr>
                  <a:lstStyle/>
                  <a:p>
                    <a:pPr>
                      <a:defRPr sz="3600" b="1" i="0" u="none" strike="noStrike" kern="1200" baseline="0">
                        <a:solidFill>
                          <a:srgbClr val="C00000"/>
                        </a:solidFill>
                        <a:latin typeface="+mn-lt"/>
                        <a:ea typeface="+mn-ea"/>
                        <a:cs typeface="+mn-cs"/>
                      </a:defRPr>
                    </a:pPr>
                    <a:r>
                      <a:rPr lang="en-US" sz="3600" b="1" i="0" baseline="0">
                        <a:solidFill>
                          <a:srgbClr val="C00000"/>
                        </a:solidFill>
                      </a:rPr>
                      <a:t>United Kingdom</a:t>
                    </a:r>
                  </a:p>
                </c:rich>
              </c:tx>
              <c:spPr>
                <a:noFill/>
                <a:ln>
                  <a:noFill/>
                </a:ln>
                <a:effectLst/>
              </c:spPr>
              <c:showLegendKey val="0"/>
              <c:showVal val="0"/>
              <c:showCatName val="1"/>
              <c:showSerName val="1"/>
              <c:showPercent val="0"/>
              <c:showBubbleSize val="0"/>
              <c:extLst>
                <c:ext xmlns:c15="http://schemas.microsoft.com/office/drawing/2012/chart" uri="{CE6537A1-D6FC-4f65-9D91-7224C49458BB}">
                  <c15:layout>
                    <c:manualLayout>
                      <c:w val="0.12832748399830426"/>
                      <c:h val="7.0978013646702032E-2"/>
                    </c:manualLayout>
                  </c15:layout>
                  <c15:showDataLabelsRange val="0"/>
                </c:ext>
                <c:ext xmlns:c16="http://schemas.microsoft.com/office/drawing/2014/chart" uri="{C3380CC4-5D6E-409C-BE32-E72D297353CC}">
                  <c16:uniqueId val="{00000021-E4EB-6043-9B52-7287B68AC96D}"/>
                </c:ext>
              </c:extLst>
            </c:dLbl>
            <c:spPr>
              <a:noFill/>
              <a:ln>
                <a:noFill/>
              </a:ln>
              <a:effectLst/>
            </c:spPr>
            <c:txPr>
              <a:bodyPr rot="0" spcFirstLastPara="1" vertOverflow="ellipsis" vert="horz" wrap="square" lIns="38100" tIns="19050" rIns="38100" bIns="19050" anchor="ctr" anchorCtr="1">
                <a:spAutoFit/>
              </a:bodyPr>
              <a:lstStyle/>
              <a:p>
                <a:pPr>
                  <a:defRPr sz="3600" b="1" i="0" u="none" strike="noStrike" kern="1200" baseline="0">
                    <a:solidFill>
                      <a:srgbClr val="C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Figure_11!$Q$100:$Q$116</c:f>
              <c:numCache>
                <c:formatCode>General</c:formatCode>
                <c:ptCount val="17"/>
                <c:pt idx="0">
                  <c:v>0.35899999999999999</c:v>
                </c:pt>
                <c:pt idx="1">
                  <c:v>0.36399999999999999</c:v>
                </c:pt>
                <c:pt idx="2">
                  <c:v>0.373</c:v>
                </c:pt>
                <c:pt idx="3">
                  <c:v>0.36899999999999999</c:v>
                </c:pt>
                <c:pt idx="4">
                  <c:v>0.374</c:v>
                </c:pt>
                <c:pt idx="5">
                  <c:v>0.35099999999999998</c:v>
                </c:pt>
                <c:pt idx="6">
                  <c:v>0.35399999999999998</c:v>
                </c:pt>
                <c:pt idx="7">
                  <c:v>0.35099999999999998</c:v>
                </c:pt>
                <c:pt idx="8">
                  <c:v>0.35799999999999998</c:v>
                </c:pt>
                <c:pt idx="9">
                  <c:v>0.35599999999999998</c:v>
                </c:pt>
                <c:pt idx="10">
                  <c:v>0.36</c:v>
                </c:pt>
                <c:pt idx="11">
                  <c:v>0.35099999999999998</c:v>
                </c:pt>
                <c:pt idx="12">
                  <c:v>0.35699999999999998</c:v>
                </c:pt>
                <c:pt idx="13">
                  <c:v>0.36599999999999999</c:v>
                </c:pt>
                <c:pt idx="14">
                  <c:v>0.36599999999999999</c:v>
                </c:pt>
                <c:pt idx="15">
                  <c:v>0.35499999999999998</c:v>
                </c:pt>
                <c:pt idx="16">
                  <c:v>0.35399999999999998</c:v>
                </c:pt>
              </c:numCache>
            </c:numRef>
          </c:val>
          <c:smooth val="0"/>
          <c:extLst>
            <c:ext xmlns:c16="http://schemas.microsoft.com/office/drawing/2014/chart" uri="{C3380CC4-5D6E-409C-BE32-E72D297353CC}">
              <c16:uniqueId val="{00000022-E4EB-6043-9B52-7287B68AC96D}"/>
            </c:ext>
          </c:extLst>
        </c:ser>
        <c:ser>
          <c:idx val="15"/>
          <c:order val="2"/>
          <c:tx>
            <c:strRef>
              <c:f>Figure_11!$P$54</c:f>
              <c:strCache>
                <c:ptCount val="1"/>
                <c:pt idx="0">
                  <c:v>Romania</c:v>
                </c:pt>
              </c:strCache>
            </c:strRef>
          </c:tx>
          <c:spPr>
            <a:ln w="38100" cap="rnd">
              <a:solidFill>
                <a:srgbClr val="D0BE29"/>
              </a:solidFill>
              <a:prstDash val="sysDash"/>
              <a:round/>
            </a:ln>
            <a:effectLst/>
          </c:spPr>
          <c:marker>
            <c:symbol val="none"/>
          </c:marker>
          <c:dLbls>
            <c:dLbl>
              <c:idx val="16"/>
              <c:layout>
                <c:manualLayout>
                  <c:x val="0.10339944495989883"/>
                  <c:y val="-5.108556832694764E-2"/>
                </c:manualLayout>
              </c:layout>
              <c:tx>
                <c:rich>
                  <a:bodyPr/>
                  <a:lstStyle/>
                  <a:p>
                    <a:fld id="{3970F3D2-C8EF-F345-87CE-167A3B939194}"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B-E4EB-6043-9B52-7287B68AC96D}"/>
                </c:ext>
              </c:extLst>
            </c:dLbl>
            <c:dLbl>
              <c:idx val="60"/>
              <c:layout>
                <c:manualLayout>
                  <c:x val="5.1191526919682262E-2"/>
                  <c:y val="-2.8809704321455649E-2"/>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D0BE29"/>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4-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BE29"/>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Figure_11!$P$100:$P$116</c:f>
              <c:numCache>
                <c:formatCode>General</c:formatCode>
                <c:ptCount val="17"/>
                <c:pt idx="1">
                  <c:v>0.38</c:v>
                </c:pt>
                <c:pt idx="2">
                  <c:v>0.36</c:v>
                </c:pt>
                <c:pt idx="3">
                  <c:v>0.34899999999999998</c:v>
                </c:pt>
                <c:pt idx="4">
                  <c:v>0.33300000000000002</c:v>
                </c:pt>
                <c:pt idx="5">
                  <c:v>0.33900000000000002</c:v>
                </c:pt>
                <c:pt idx="6">
                  <c:v>0.33900000000000002</c:v>
                </c:pt>
                <c:pt idx="7">
                  <c:v>0.34399999999999997</c:v>
                </c:pt>
                <c:pt idx="8">
                  <c:v>0.34699999999999998</c:v>
                </c:pt>
                <c:pt idx="9">
                  <c:v>0.371</c:v>
                </c:pt>
                <c:pt idx="10">
                  <c:v>0.34599999999999997</c:v>
                </c:pt>
                <c:pt idx="11">
                  <c:v>0.33200000000000002</c:v>
                </c:pt>
                <c:pt idx="12">
                  <c:v>0.35099999999999998</c:v>
                </c:pt>
                <c:pt idx="13">
                  <c:v>0.35</c:v>
                </c:pt>
                <c:pt idx="14">
                  <c:v>0.33900000000000002</c:v>
                </c:pt>
                <c:pt idx="15">
                  <c:v>0.34200000000000003</c:v>
                </c:pt>
                <c:pt idx="16">
                  <c:v>0.317</c:v>
                </c:pt>
              </c:numCache>
            </c:numRef>
          </c:val>
          <c:smooth val="0"/>
          <c:extLst>
            <c:ext xmlns:c16="http://schemas.microsoft.com/office/drawing/2014/chart" uri="{C3380CC4-5D6E-409C-BE32-E72D297353CC}">
              <c16:uniqueId val="{00000025-E4EB-6043-9B52-7287B68AC96D}"/>
            </c:ext>
          </c:extLst>
        </c:ser>
        <c:ser>
          <c:idx val="19"/>
          <c:order val="3"/>
          <c:tx>
            <c:strRef>
              <c:f>Figure_11!$T$54</c:f>
              <c:strCache>
                <c:ptCount val="1"/>
                <c:pt idx="0">
                  <c:v>Spain</c:v>
                </c:pt>
              </c:strCache>
            </c:strRef>
          </c:tx>
          <c:spPr>
            <a:ln w="53975" cap="rnd">
              <a:solidFill>
                <a:srgbClr val="FFC000"/>
              </a:solidFill>
              <a:round/>
            </a:ln>
            <a:effectLst/>
          </c:spPr>
          <c:marker>
            <c:symbol val="none"/>
          </c:marker>
          <c:dLbls>
            <c:dLbl>
              <c:idx val="16"/>
              <c:layout>
                <c:manualLayout>
                  <c:x val="9.0651568184020898E-2"/>
                  <c:y val="-8.5568326947637385E-2"/>
                </c:manualLayout>
              </c:layout>
              <c:tx>
                <c:rich>
                  <a:bodyPr/>
                  <a:lstStyle/>
                  <a:p>
                    <a:fld id="{BAC2203F-1820-C843-BCDB-FACC33033A83}"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A-E4EB-6043-9B52-7287B68AC96D}"/>
                </c:ext>
              </c:extLst>
            </c:dLbl>
            <c:dLbl>
              <c:idx val="60"/>
              <c:layout>
                <c:manualLayout>
                  <c:x val="8.2965578111209179E-2"/>
                  <c:y val="-2.2744503411675512E-3"/>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FFC000"/>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7-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Figure_11!$T$100:$T$116</c:f>
              <c:numCache>
                <c:formatCode>General</c:formatCode>
                <c:ptCount val="17"/>
                <c:pt idx="2">
                  <c:v>0.313</c:v>
                </c:pt>
                <c:pt idx="3">
                  <c:v>0.32700000000000001</c:v>
                </c:pt>
                <c:pt idx="4">
                  <c:v>0.33300000000000002</c:v>
                </c:pt>
                <c:pt idx="5">
                  <c:v>0.33900000000000002</c:v>
                </c:pt>
                <c:pt idx="6">
                  <c:v>0.34100000000000003</c:v>
                </c:pt>
                <c:pt idx="7">
                  <c:v>0.33400000000000002</c:v>
                </c:pt>
                <c:pt idx="8">
                  <c:v>0.34499999999999997</c:v>
                </c:pt>
                <c:pt idx="9">
                  <c:v>0.34300000000000003</c:v>
                </c:pt>
                <c:pt idx="10">
                  <c:v>0.34399999999999997</c:v>
                </c:pt>
                <c:pt idx="11">
                  <c:v>0.34100000000000003</c:v>
                </c:pt>
                <c:pt idx="12">
                  <c:v>0.33300000000000002</c:v>
                </c:pt>
                <c:pt idx="13">
                  <c:v>0.33</c:v>
                </c:pt>
                <c:pt idx="14">
                  <c:v>0.32</c:v>
                </c:pt>
                <c:pt idx="15">
                  <c:v>0.32900000000000001</c:v>
                </c:pt>
                <c:pt idx="16">
                  <c:v>0.32</c:v>
                </c:pt>
              </c:numCache>
            </c:numRef>
          </c:val>
          <c:smooth val="0"/>
          <c:extLst>
            <c:ext xmlns:c16="http://schemas.microsoft.com/office/drawing/2014/chart" uri="{C3380CC4-5D6E-409C-BE32-E72D297353CC}">
              <c16:uniqueId val="{00000028-E4EB-6043-9B52-7287B68AC96D}"/>
            </c:ext>
          </c:extLst>
        </c:ser>
        <c:ser>
          <c:idx val="20"/>
          <c:order val="4"/>
          <c:tx>
            <c:strRef>
              <c:f>Figure_11!$U$54</c:f>
              <c:strCache>
                <c:ptCount val="1"/>
                <c:pt idx="0">
                  <c:v>Greece</c:v>
                </c:pt>
              </c:strCache>
            </c:strRef>
          </c:tx>
          <c:spPr>
            <a:ln w="41275" cap="rnd">
              <a:solidFill>
                <a:srgbClr val="00B050"/>
              </a:solidFill>
              <a:prstDash val="solid"/>
              <a:round/>
            </a:ln>
            <a:effectLst/>
          </c:spPr>
          <c:marker>
            <c:symbol val="none"/>
          </c:marker>
          <c:dLbls>
            <c:dLbl>
              <c:idx val="16"/>
              <c:layout>
                <c:manualLayout>
                  <c:x val="0.1388102137817819"/>
                  <c:y val="1.6602809706257982E-2"/>
                </c:manualLayout>
              </c:layout>
              <c:tx>
                <c:rich>
                  <a:bodyPr/>
                  <a:lstStyle/>
                  <a:p>
                    <a:fld id="{9E59D524-8230-794E-8ED1-FB93E80E40F9}"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E-E4EB-6043-9B52-7287B68AC96D}"/>
                </c:ext>
              </c:extLst>
            </c:dLbl>
            <c:dLbl>
              <c:idx val="60"/>
              <c:layout>
                <c:manualLayout>
                  <c:x val="7.2374227714033415E-2"/>
                  <c:y val="2.9567854435178054E-2"/>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00B050"/>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A-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5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Figure_11!$U$100:$U$116</c:f>
              <c:numCache>
                <c:formatCode>General</c:formatCode>
                <c:ptCount val="17"/>
                <c:pt idx="0">
                  <c:v>0.34499999999999997</c:v>
                </c:pt>
                <c:pt idx="1">
                  <c:v>0.33700000000000002</c:v>
                </c:pt>
                <c:pt idx="2">
                  <c:v>0.32900000000000001</c:v>
                </c:pt>
                <c:pt idx="3">
                  <c:v>0.32800000000000001</c:v>
                </c:pt>
                <c:pt idx="4">
                  <c:v>0.33</c:v>
                </c:pt>
                <c:pt idx="5">
                  <c:v>0.33600000000000002</c:v>
                </c:pt>
                <c:pt idx="6">
                  <c:v>0.33300000000000002</c:v>
                </c:pt>
                <c:pt idx="7">
                  <c:v>0.33800000000000002</c:v>
                </c:pt>
                <c:pt idx="8">
                  <c:v>0.34200000000000003</c:v>
                </c:pt>
                <c:pt idx="9">
                  <c:v>0.33900000000000002</c:v>
                </c:pt>
                <c:pt idx="10">
                  <c:v>0.34</c:v>
                </c:pt>
                <c:pt idx="11">
                  <c:v>0.33300000000000002</c:v>
                </c:pt>
                <c:pt idx="12">
                  <c:v>0.31900000000000001</c:v>
                </c:pt>
                <c:pt idx="13">
                  <c:v>0.30599999999999999</c:v>
                </c:pt>
                <c:pt idx="14">
                  <c:v>0.312</c:v>
                </c:pt>
                <c:pt idx="15">
                  <c:v>0.32</c:v>
                </c:pt>
                <c:pt idx="16">
                  <c:v>0.312</c:v>
                </c:pt>
              </c:numCache>
            </c:numRef>
          </c:val>
          <c:smooth val="0"/>
          <c:extLst>
            <c:ext xmlns:c16="http://schemas.microsoft.com/office/drawing/2014/chart" uri="{C3380CC4-5D6E-409C-BE32-E72D297353CC}">
              <c16:uniqueId val="{0000002B-E4EB-6043-9B52-7287B68AC96D}"/>
            </c:ext>
          </c:extLst>
        </c:ser>
        <c:ser>
          <c:idx val="22"/>
          <c:order val="5"/>
          <c:tx>
            <c:strRef>
              <c:f>Figure_11!$W$54</c:f>
              <c:strCache>
                <c:ptCount val="1"/>
                <c:pt idx="0">
                  <c:v>Portugal</c:v>
                </c:pt>
              </c:strCache>
            </c:strRef>
          </c:tx>
          <c:spPr>
            <a:ln w="41275" cap="rnd">
              <a:solidFill>
                <a:srgbClr val="92D050"/>
              </a:solidFill>
              <a:prstDash val="dashDot"/>
              <a:round/>
            </a:ln>
            <a:effectLst/>
          </c:spPr>
          <c:marker>
            <c:symbol val="none"/>
          </c:marker>
          <c:dLbls>
            <c:dLbl>
              <c:idx val="16"/>
              <c:layout>
                <c:manualLayout>
                  <c:x val="0.11473089098290146"/>
                  <c:y val="-2.0434227330779056E-2"/>
                </c:manualLayout>
              </c:layout>
              <c:tx>
                <c:rich>
                  <a:bodyPr/>
                  <a:lstStyle/>
                  <a:p>
                    <a:fld id="{042C1A3C-F417-8841-9849-9312F4E59F1E}"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C-E4EB-6043-9B52-7287B68AC96D}"/>
                </c:ext>
              </c:extLst>
            </c:dLbl>
            <c:dLbl>
              <c:idx val="60"/>
              <c:layout>
                <c:manualLayout>
                  <c:x val="5.472197705207401E-2"/>
                  <c:y val="2.3502653525398029E-2"/>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92D050"/>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D-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92D05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Figure_11!$W$100:$W$116</c:f>
              <c:numCache>
                <c:formatCode>General</c:formatCode>
                <c:ptCount val="17"/>
                <c:pt idx="0">
                  <c:v>0.378</c:v>
                </c:pt>
                <c:pt idx="1">
                  <c:v>0.36799999999999999</c:v>
                </c:pt>
                <c:pt idx="2">
                  <c:v>0.36</c:v>
                </c:pt>
                <c:pt idx="3">
                  <c:v>0.35399999999999998</c:v>
                </c:pt>
                <c:pt idx="4">
                  <c:v>0.33600000000000002</c:v>
                </c:pt>
                <c:pt idx="5">
                  <c:v>0.34100000000000003</c:v>
                </c:pt>
                <c:pt idx="6">
                  <c:v>0.33700000000000002</c:v>
                </c:pt>
                <c:pt idx="7">
                  <c:v>0.33700000000000002</c:v>
                </c:pt>
                <c:pt idx="8">
                  <c:v>0.34100000000000003</c:v>
                </c:pt>
                <c:pt idx="9">
                  <c:v>0.33800000000000002</c:v>
                </c:pt>
                <c:pt idx="10">
                  <c:v>0.33600000000000002</c:v>
                </c:pt>
                <c:pt idx="11">
                  <c:v>0.33100000000000002</c:v>
                </c:pt>
                <c:pt idx="12">
                  <c:v>0.32</c:v>
                </c:pt>
                <c:pt idx="13">
                  <c:v>0.317</c:v>
                </c:pt>
                <c:pt idx="14">
                  <c:v>0.31</c:v>
                </c:pt>
                <c:pt idx="15">
                  <c:v>0.32700000000000001</c:v>
                </c:pt>
                <c:pt idx="16">
                  <c:v>0.313</c:v>
                </c:pt>
              </c:numCache>
            </c:numRef>
          </c:val>
          <c:smooth val="0"/>
          <c:extLst>
            <c:ext xmlns:c16="http://schemas.microsoft.com/office/drawing/2014/chart" uri="{C3380CC4-5D6E-409C-BE32-E72D297353CC}">
              <c16:uniqueId val="{0000002E-E4EB-6043-9B52-7287B68AC96D}"/>
            </c:ext>
          </c:extLst>
        </c:ser>
        <c:ser>
          <c:idx val="24"/>
          <c:order val="6"/>
          <c:tx>
            <c:strRef>
              <c:f>Figure_11!$Y$54</c:f>
              <c:strCache>
                <c:ptCount val="1"/>
                <c:pt idx="0">
                  <c:v>Italy</c:v>
                </c:pt>
              </c:strCache>
            </c:strRef>
          </c:tx>
          <c:spPr>
            <a:ln w="92075" cap="rnd">
              <a:solidFill>
                <a:srgbClr val="ED6F32"/>
              </a:solidFill>
              <a:prstDash val="sysDot"/>
              <a:round/>
            </a:ln>
            <a:effectLst/>
          </c:spPr>
          <c:marker>
            <c:symbol val="none"/>
          </c:marker>
          <c:dLbls>
            <c:dLbl>
              <c:idx val="16"/>
              <c:layout>
                <c:manualLayout>
                  <c:x val="8.4985845172519489E-2"/>
                  <c:y val="-8.8122605363984724E-2"/>
                </c:manualLayout>
              </c:layout>
              <c:tx>
                <c:rich>
                  <a:bodyPr/>
                  <a:lstStyle/>
                  <a:p>
                    <a:fld id="{5F9BD40A-CCEB-D241-B500-0284C94979A2}"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9-E4EB-6043-9B52-7287B68AC96D}"/>
                </c:ext>
              </c:extLst>
            </c:dLbl>
            <c:dLbl>
              <c:idx val="60"/>
              <c:layout>
                <c:manualLayout>
                  <c:x val="9.7087378640776573E-2"/>
                  <c:y val="-2.6535253980288151E-2"/>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ED6F32"/>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0-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ED6F3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Figure_11!$Y$100:$Y$116</c:f>
              <c:numCache>
                <c:formatCode>General</c:formatCode>
                <c:ptCount val="17"/>
                <c:pt idx="0">
                  <c:v>0.32400000000000001</c:v>
                </c:pt>
                <c:pt idx="1">
                  <c:v>0.32400000000000001</c:v>
                </c:pt>
                <c:pt idx="2">
                  <c:v>0.313</c:v>
                </c:pt>
                <c:pt idx="3">
                  <c:v>0.317</c:v>
                </c:pt>
                <c:pt idx="4">
                  <c:v>0.315</c:v>
                </c:pt>
                <c:pt idx="5">
                  <c:v>0.32700000000000001</c:v>
                </c:pt>
                <c:pt idx="6">
                  <c:v>0.32700000000000001</c:v>
                </c:pt>
                <c:pt idx="7">
                  <c:v>0.33</c:v>
                </c:pt>
                <c:pt idx="8">
                  <c:v>0.32500000000000001</c:v>
                </c:pt>
                <c:pt idx="9">
                  <c:v>0.32600000000000001</c:v>
                </c:pt>
                <c:pt idx="10">
                  <c:v>0.33300000000000002</c:v>
                </c:pt>
                <c:pt idx="11">
                  <c:v>0.32700000000000001</c:v>
                </c:pt>
                <c:pt idx="12">
                  <c:v>0.33400000000000002</c:v>
                </c:pt>
                <c:pt idx="13">
                  <c:v>0.33</c:v>
                </c:pt>
                <c:pt idx="14">
                  <c:v>0.32500000000000001</c:v>
                </c:pt>
                <c:pt idx="15">
                  <c:v>0.33100000000000002</c:v>
                </c:pt>
                <c:pt idx="16">
                  <c:v>0.33</c:v>
                </c:pt>
              </c:numCache>
            </c:numRef>
          </c:val>
          <c:smooth val="0"/>
          <c:extLst>
            <c:ext xmlns:c16="http://schemas.microsoft.com/office/drawing/2014/chart" uri="{C3380CC4-5D6E-409C-BE32-E72D297353CC}">
              <c16:uniqueId val="{00000031-E4EB-6043-9B52-7287B68AC96D}"/>
            </c:ext>
          </c:extLst>
        </c:ser>
        <c:ser>
          <c:idx val="29"/>
          <c:order val="7"/>
          <c:tx>
            <c:strRef>
              <c:f>Figure_11!$AD$54</c:f>
              <c:strCache>
                <c:ptCount val="1"/>
                <c:pt idx="0">
                  <c:v>Ireland</c:v>
                </c:pt>
              </c:strCache>
            </c:strRef>
          </c:tx>
          <c:spPr>
            <a:ln w="38100" cap="rnd">
              <a:solidFill>
                <a:schemeClr val="accent1">
                  <a:lumMod val="60000"/>
                  <a:lumOff val="40000"/>
                </a:schemeClr>
              </a:solidFill>
              <a:prstDash val="sysDash"/>
              <a:round/>
            </a:ln>
            <a:effectLst/>
          </c:spPr>
          <c:marker>
            <c:symbol val="none"/>
          </c:marker>
          <c:dLbls>
            <c:dLbl>
              <c:idx val="16"/>
              <c:layout>
                <c:manualLayout>
                  <c:x val="0.10198301420702351"/>
                  <c:y val="4.8531340191671352E-2"/>
                </c:manualLayout>
              </c:layout>
              <c:tx>
                <c:rich>
                  <a:bodyPr/>
                  <a:lstStyle/>
                  <a:p>
                    <a:fld id="{F4FE2E69-7FE4-C443-8ADA-2D1734D02905}"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layout>
                    <c:manualLayout>
                      <c:w val="7.2953210161853424E-2"/>
                      <c:h val="2.8773946360153249E-2"/>
                    </c:manualLayout>
                  </c15:layout>
                  <c15:dlblFieldTable/>
                  <c15:showDataLabelsRange val="0"/>
                </c:ext>
                <c:ext xmlns:c16="http://schemas.microsoft.com/office/drawing/2014/chart" uri="{C3380CC4-5D6E-409C-BE32-E72D297353CC}">
                  <c16:uniqueId val="{00000050-E4EB-6043-9B52-7287B68AC96D}"/>
                </c:ext>
              </c:extLst>
            </c:dLbl>
            <c:dLbl>
              <c:idx val="60"/>
              <c:layout>
                <c:manualLayout>
                  <c:x val="5.2074139452780228E-2"/>
                  <c:y val="-9.8559514783927212E-3"/>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chemeClr val="tx2">
                          <a:lumMod val="60000"/>
                          <a:lumOff val="40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3-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lumMod val="60000"/>
                        <a:lumOff val="4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Figure_11!$AD$100:$AD$116</c:f>
              <c:numCache>
                <c:formatCode>General</c:formatCode>
                <c:ptCount val="17"/>
                <c:pt idx="0">
                  <c:v>0.32400000000000001</c:v>
                </c:pt>
                <c:pt idx="1">
                  <c:v>0.316</c:v>
                </c:pt>
                <c:pt idx="2">
                  <c:v>0.30399999999999999</c:v>
                </c:pt>
                <c:pt idx="3">
                  <c:v>0.29499999999999998</c:v>
                </c:pt>
                <c:pt idx="4">
                  <c:v>0.312</c:v>
                </c:pt>
                <c:pt idx="5">
                  <c:v>0.29799999999999999</c:v>
                </c:pt>
                <c:pt idx="6">
                  <c:v>0.307</c:v>
                </c:pt>
                <c:pt idx="7">
                  <c:v>0.31</c:v>
                </c:pt>
                <c:pt idx="8">
                  <c:v>0.312</c:v>
                </c:pt>
                <c:pt idx="9">
                  <c:v>0.29799999999999999</c:v>
                </c:pt>
                <c:pt idx="10">
                  <c:v>0.29799999999999999</c:v>
                </c:pt>
                <c:pt idx="11">
                  <c:v>0.309</c:v>
                </c:pt>
                <c:pt idx="12">
                  <c:v>0.29499999999999998</c:v>
                </c:pt>
                <c:pt idx="13">
                  <c:v>0.29199999999999998</c:v>
                </c:pt>
                <c:pt idx="14">
                  <c:v>0.29299999999999998</c:v>
                </c:pt>
                <c:pt idx="15">
                  <c:v>0.28199999999999997</c:v>
                </c:pt>
                <c:pt idx="16">
                  <c:v>0.29099999999999998</c:v>
                </c:pt>
              </c:numCache>
            </c:numRef>
          </c:val>
          <c:smooth val="0"/>
          <c:extLst>
            <c:ext xmlns:c16="http://schemas.microsoft.com/office/drawing/2014/chart" uri="{C3380CC4-5D6E-409C-BE32-E72D297353CC}">
              <c16:uniqueId val="{00000034-E4EB-6043-9B52-7287B68AC96D}"/>
            </c:ext>
          </c:extLst>
        </c:ser>
        <c:ser>
          <c:idx val="30"/>
          <c:order val="8"/>
          <c:tx>
            <c:strRef>
              <c:f>Figure_11!$AE$54</c:f>
              <c:strCache>
                <c:ptCount val="1"/>
                <c:pt idx="0">
                  <c:v>Netherlands</c:v>
                </c:pt>
              </c:strCache>
            </c:strRef>
          </c:tx>
          <c:spPr>
            <a:ln w="53975" cap="rnd">
              <a:solidFill>
                <a:schemeClr val="tx2">
                  <a:lumMod val="40000"/>
                  <a:lumOff val="60000"/>
                </a:schemeClr>
              </a:solidFill>
              <a:prstDash val="sysDash"/>
              <a:round/>
            </a:ln>
            <a:effectLst/>
          </c:spPr>
          <c:marker>
            <c:symbol val="none"/>
          </c:marker>
          <c:dLbls>
            <c:dLbl>
              <c:idx val="15"/>
              <c:layout>
                <c:manualLayout>
                  <c:x val="0.15155809055765995"/>
                  <c:y val="2.9374201787994797E-2"/>
                </c:manualLayout>
              </c:layout>
              <c:tx>
                <c:rich>
                  <a:bodyPr/>
                  <a:lstStyle/>
                  <a:p>
                    <a:fld id="{EDFFDD1A-A945-E14C-AD99-56AEBAC0203F}"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F-E4EB-6043-9B52-7287B68AC96D}"/>
                </c:ext>
              </c:extLst>
            </c:dLbl>
            <c:dLbl>
              <c:idx val="60"/>
              <c:layout>
                <c:manualLayout>
                  <c:x val="2.0191950851686347E-2"/>
                  <c:y val="2.2744503411674401E-3"/>
                </c:manualLayout>
              </c:layout>
              <c:tx>
                <c:rich>
                  <a:bodyPr/>
                  <a:lstStyle/>
                  <a:p>
                    <a:fld id="{29D58BE1-7DDA-3943-B0E0-2AE51D2D0F95}" type="SERIESNAME">
                      <a:rPr lang="en-US" sz="30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6-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lumMod val="40000"/>
                        <a:lumOff val="6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Figure_11!$AE$100:$AE$116</c:f>
              <c:numCache>
                <c:formatCode>General</c:formatCode>
                <c:ptCount val="17"/>
                <c:pt idx="6">
                  <c:v>0.29399999999999998</c:v>
                </c:pt>
                <c:pt idx="7">
                  <c:v>0.29299999999999998</c:v>
                </c:pt>
                <c:pt idx="8">
                  <c:v>0.28699999999999998</c:v>
                </c:pt>
                <c:pt idx="9">
                  <c:v>0.30499999999999999</c:v>
                </c:pt>
                <c:pt idx="10">
                  <c:v>0.30499999999999999</c:v>
                </c:pt>
                <c:pt idx="11">
                  <c:v>0.29199999999999998</c:v>
                </c:pt>
                <c:pt idx="12">
                  <c:v>0.29799999999999999</c:v>
                </c:pt>
                <c:pt idx="13">
                  <c:v>0.29499999999999998</c:v>
                </c:pt>
                <c:pt idx="14">
                  <c:v>0.312</c:v>
                </c:pt>
                <c:pt idx="15">
                  <c:v>0.29499999999999998</c:v>
                </c:pt>
                <c:pt idx="16">
                  <c:v>0.29699999999999999</c:v>
                </c:pt>
              </c:numCache>
            </c:numRef>
          </c:val>
          <c:smooth val="0"/>
          <c:extLst>
            <c:ext xmlns:c16="http://schemas.microsoft.com/office/drawing/2014/chart" uri="{C3380CC4-5D6E-409C-BE32-E72D297353CC}">
              <c16:uniqueId val="{00000037-E4EB-6043-9B52-7287B68AC96D}"/>
            </c:ext>
          </c:extLst>
        </c:ser>
        <c:ser>
          <c:idx val="31"/>
          <c:order val="9"/>
          <c:tx>
            <c:strRef>
              <c:f>Figure_11!$AF$54</c:f>
              <c:strCache>
                <c:ptCount val="1"/>
                <c:pt idx="0">
                  <c:v>France</c:v>
                </c:pt>
              </c:strCache>
            </c:strRef>
          </c:tx>
          <c:spPr>
            <a:ln w="79375" cap="rnd" cmpd="sng">
              <a:solidFill>
                <a:schemeClr val="accent6">
                  <a:lumMod val="75000"/>
                </a:schemeClr>
              </a:solidFill>
              <a:prstDash val="solid"/>
              <a:round/>
            </a:ln>
            <a:effectLst/>
          </c:spPr>
          <c:marker>
            <c:symbol val="none"/>
          </c:marker>
          <c:dLbls>
            <c:dLbl>
              <c:idx val="16"/>
              <c:layout>
                <c:manualLayout>
                  <c:x val="0.14589236754615864"/>
                  <c:y val="3.8314176245210726E-3"/>
                </c:manualLayout>
              </c:layout>
              <c:tx>
                <c:rich>
                  <a:bodyPr/>
                  <a:lstStyle/>
                  <a:p>
                    <a:fld id="{CF8BCB80-5C2D-6142-B776-195CF117978A}"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4D-E4EB-6043-9B52-7287B68AC96D}"/>
                </c:ext>
              </c:extLst>
            </c:dLbl>
            <c:dLbl>
              <c:idx val="60"/>
              <c:layout>
                <c:manualLayout>
                  <c:x val="6.8843777581641535E-2"/>
                  <c:y val="3.7907505686125853E-3"/>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chemeClr val="accent6">
                          <a:lumMod val="7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9-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lumMod val="7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Figure_11!$AF$100:$AF$116</c:f>
              <c:numCache>
                <c:formatCode>General</c:formatCode>
                <c:ptCount val="17"/>
                <c:pt idx="7">
                  <c:v>0.30499999999999999</c:v>
                </c:pt>
                <c:pt idx="8">
                  <c:v>0.29099999999999998</c:v>
                </c:pt>
                <c:pt idx="9">
                  <c:v>0.29299999999999998</c:v>
                </c:pt>
                <c:pt idx="10">
                  <c:v>0.29499999999999998</c:v>
                </c:pt>
                <c:pt idx="11">
                  <c:v>0.29099999999999998</c:v>
                </c:pt>
                <c:pt idx="12">
                  <c:v>0.29199999999999998</c:v>
                </c:pt>
                <c:pt idx="13">
                  <c:v>0.30099999999999999</c:v>
                </c:pt>
                <c:pt idx="14">
                  <c:v>0.29199999999999998</c:v>
                </c:pt>
                <c:pt idx="15">
                  <c:v>0.27800000000000002</c:v>
                </c:pt>
                <c:pt idx="16">
                  <c:v>0.29799999999999999</c:v>
                </c:pt>
              </c:numCache>
            </c:numRef>
          </c:val>
          <c:smooth val="0"/>
          <c:extLst>
            <c:ext xmlns:c16="http://schemas.microsoft.com/office/drawing/2014/chart" uri="{C3380CC4-5D6E-409C-BE32-E72D297353CC}">
              <c16:uniqueId val="{0000003A-E4EB-6043-9B52-7287B68AC96D}"/>
            </c:ext>
          </c:extLst>
        </c:ser>
        <c:ser>
          <c:idx val="33"/>
          <c:order val="10"/>
          <c:tx>
            <c:strRef>
              <c:f>Figure_11!$AH$54</c:f>
              <c:strCache>
                <c:ptCount val="1"/>
                <c:pt idx="0">
                  <c:v>Germany</c:v>
                </c:pt>
              </c:strCache>
            </c:strRef>
          </c:tx>
          <c:spPr>
            <a:ln w="92075" cap="rnd">
              <a:solidFill>
                <a:srgbClr val="00B0F0"/>
              </a:solidFill>
              <a:round/>
            </a:ln>
            <a:effectLst/>
          </c:spPr>
          <c:marker>
            <c:symbol val="none"/>
          </c:marker>
          <c:dLbls>
            <c:dLbl>
              <c:idx val="13"/>
              <c:layout>
                <c:manualLayout>
                  <c:x val="0.2082153206726729"/>
                  <c:y val="4.5977011494252873E-2"/>
                </c:manualLayout>
              </c:layout>
              <c:tx>
                <c:rich>
                  <a:bodyPr/>
                  <a:lstStyle/>
                  <a:p>
                    <a:fld id="{3F1DAD83-ADB1-884E-B28A-2C1477B870FA}"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1-E4EB-6043-9B52-7287B68AC96D}"/>
                </c:ext>
              </c:extLst>
            </c:dLbl>
            <c:dLbl>
              <c:idx val="60"/>
              <c:layout>
                <c:manualLayout>
                  <c:x val="4.5013239187996337E-2"/>
                  <c:y val="-3.0326004548900682E-3"/>
                </c:manualLayout>
              </c:layout>
              <c:tx>
                <c:rich>
                  <a:bodyPr/>
                  <a:lstStyle/>
                  <a:p>
                    <a:fld id="{F821DE8D-D58E-9F4A-91EB-3BAACDA616EE}" type="SERIESNAME">
                      <a:rPr lang="en-US" sz="30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C-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B0F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Figure_11!$AG$100:$AG$116</c:f>
              <c:numCache>
                <c:formatCode>General</c:formatCode>
                <c:ptCount val="17"/>
                <c:pt idx="0">
                  <c:v>0.32700000000000001</c:v>
                </c:pt>
                <c:pt idx="1">
                  <c:v>0.315</c:v>
                </c:pt>
                <c:pt idx="2">
                  <c:v>0.315</c:v>
                </c:pt>
                <c:pt idx="3">
                  <c:v>0.307</c:v>
                </c:pt>
                <c:pt idx="4">
                  <c:v>0.30299999999999999</c:v>
                </c:pt>
                <c:pt idx="5">
                  <c:v>0.30399999999999999</c:v>
                </c:pt>
                <c:pt idx="6">
                  <c:v>0.30099999999999999</c:v>
                </c:pt>
                <c:pt idx="7">
                  <c:v>0.29799999999999999</c:v>
                </c:pt>
                <c:pt idx="8">
                  <c:v>0.29899999999999999</c:v>
                </c:pt>
                <c:pt idx="9">
                  <c:v>0.29699999999999999</c:v>
                </c:pt>
                <c:pt idx="10">
                  <c:v>0.29099999999999998</c:v>
                </c:pt>
                <c:pt idx="11">
                  <c:v>0.28499999999999998</c:v>
                </c:pt>
                <c:pt idx="12">
                  <c:v>0.27500000000000002</c:v>
                </c:pt>
                <c:pt idx="13">
                  <c:v>0.28100000000000003</c:v>
                </c:pt>
              </c:numCache>
            </c:numRef>
          </c:val>
          <c:smooth val="0"/>
          <c:extLst>
            <c:ext xmlns:c16="http://schemas.microsoft.com/office/drawing/2014/chart" uri="{C3380CC4-5D6E-409C-BE32-E72D297353CC}">
              <c16:uniqueId val="{0000003D-E4EB-6043-9B52-7287B68AC96D}"/>
            </c:ext>
          </c:extLst>
        </c:ser>
        <c:ser>
          <c:idx val="37"/>
          <c:order val="11"/>
          <c:tx>
            <c:strRef>
              <c:f>Figure_11!$AL$54</c:f>
              <c:strCache>
                <c:ptCount val="1"/>
                <c:pt idx="0">
                  <c:v>Finland</c:v>
                </c:pt>
              </c:strCache>
            </c:strRef>
          </c:tx>
          <c:spPr>
            <a:ln w="38100" cap="rnd">
              <a:solidFill>
                <a:srgbClr val="0070C0"/>
              </a:solidFill>
              <a:prstDash val="sysDash"/>
              <a:round/>
            </a:ln>
            <a:effectLst/>
          </c:spPr>
          <c:marker>
            <c:symbol val="none"/>
          </c:marker>
          <c:dLbls>
            <c:dLbl>
              <c:idx val="16"/>
              <c:layout>
                <c:manualLayout>
                  <c:x val="8.2152983666768944E-2"/>
                  <c:y val="6.6411238825031929E-2"/>
                </c:manualLayout>
              </c:layout>
              <c:tx>
                <c:rich>
                  <a:bodyPr/>
                  <a:lstStyle/>
                  <a:p>
                    <a:fld id="{C11DEB74-D80E-284C-9DF9-3A3755FC70B2}"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2-E4EB-6043-9B52-7287B68AC96D}"/>
                </c:ext>
              </c:extLst>
            </c:dLbl>
            <c:dLbl>
              <c:idx val="60"/>
              <c:layout>
                <c:manualLayout>
                  <c:x val="5.7369814651367923E-2"/>
                  <c:y val="-1.4404852160727824E-2"/>
                </c:manualLayout>
              </c:layout>
              <c:tx>
                <c:rich>
                  <a:bodyPr/>
                  <a:lstStyle/>
                  <a:p>
                    <a:fld id="{B6377D5E-2918-994C-906A-2FA51A3C9D63}" type="SERIESNAME">
                      <a:rPr lang="en-US" sz="30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3F-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70C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Figure_11!$AL$100:$AL$116</c:f>
              <c:numCache>
                <c:formatCode>General</c:formatCode>
                <c:ptCount val="17"/>
                <c:pt idx="0">
                  <c:v>0.26500000000000001</c:v>
                </c:pt>
                <c:pt idx="1">
                  <c:v>0.26800000000000002</c:v>
                </c:pt>
                <c:pt idx="2">
                  <c:v>0.26900000000000002</c:v>
                </c:pt>
                <c:pt idx="3">
                  <c:v>0.26400000000000001</c:v>
                </c:pt>
                <c:pt idx="4">
                  <c:v>0.25900000000000001</c:v>
                </c:pt>
                <c:pt idx="5">
                  <c:v>0.26400000000000001</c:v>
                </c:pt>
                <c:pt idx="6">
                  <c:v>0.26400000000000001</c:v>
                </c:pt>
                <c:pt idx="7">
                  <c:v>0.26</c:v>
                </c:pt>
                <c:pt idx="8">
                  <c:v>0.26200000000000001</c:v>
                </c:pt>
                <c:pt idx="9">
                  <c:v>0.25700000000000001</c:v>
                </c:pt>
                <c:pt idx="10">
                  <c:v>0.26</c:v>
                </c:pt>
                <c:pt idx="11">
                  <c:v>0.25900000000000001</c:v>
                </c:pt>
                <c:pt idx="12">
                  <c:v>0.26600000000000001</c:v>
                </c:pt>
                <c:pt idx="13">
                  <c:v>0.26900000000000002</c:v>
                </c:pt>
                <c:pt idx="14">
                  <c:v>0.27300000000000002</c:v>
                </c:pt>
                <c:pt idx="15">
                  <c:v>0.26500000000000001</c:v>
                </c:pt>
                <c:pt idx="16">
                  <c:v>0.27300000000000002</c:v>
                </c:pt>
              </c:numCache>
            </c:numRef>
          </c:val>
          <c:smooth val="0"/>
          <c:extLst>
            <c:ext xmlns:c16="http://schemas.microsoft.com/office/drawing/2014/chart" uri="{C3380CC4-5D6E-409C-BE32-E72D297353CC}">
              <c16:uniqueId val="{00000040-E4EB-6043-9B52-7287B68AC96D}"/>
            </c:ext>
          </c:extLst>
        </c:ser>
        <c:ser>
          <c:idx val="38"/>
          <c:order val="12"/>
          <c:tx>
            <c:strRef>
              <c:f>Figure_11!$AM$54</c:f>
              <c:strCache>
                <c:ptCount val="1"/>
                <c:pt idx="0">
                  <c:v>Norway</c:v>
                </c:pt>
              </c:strCache>
            </c:strRef>
          </c:tx>
          <c:spPr>
            <a:ln w="38100" cap="rnd">
              <a:solidFill>
                <a:srgbClr val="7030A0"/>
              </a:solidFill>
              <a:prstDash val="lgDashDot"/>
              <a:round/>
            </a:ln>
            <a:effectLst/>
          </c:spPr>
          <c:marker>
            <c:symbol val="none"/>
          </c:marker>
          <c:dLbls>
            <c:dLbl>
              <c:idx val="14"/>
              <c:layout>
                <c:manualLayout>
                  <c:x val="0.13031162926452994"/>
                  <c:y val="1.277139208173691E-3"/>
                </c:manualLayout>
              </c:layout>
              <c:tx>
                <c:rich>
                  <a:bodyPr/>
                  <a:lstStyle/>
                  <a:p>
                    <a:fld id="{3BC8E186-2F15-754E-A726-43F00F057794}"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5-E4EB-6043-9B52-7287B68AC96D}"/>
                </c:ext>
              </c:extLst>
            </c:dLbl>
            <c:dLbl>
              <c:idx val="60"/>
              <c:layout>
                <c:manualLayout>
                  <c:x val="3.3539276257722732E-2"/>
                  <c:y val="3.7907505686125852E-2"/>
                </c:manualLayout>
              </c:layout>
              <c:spPr>
                <a:noFill/>
                <a:ln>
                  <a:noFill/>
                </a:ln>
                <a:effectLst/>
              </c:spPr>
              <c:txPr>
                <a:bodyPr rot="0" spcFirstLastPara="1" vertOverflow="ellipsis" vert="horz" wrap="square" lIns="38100" tIns="19050" rIns="38100" bIns="19050" anchor="ctr" anchorCtr="1">
                  <a:spAutoFit/>
                </a:bodyPr>
                <a:lstStyle/>
                <a:p>
                  <a:pPr>
                    <a:defRPr sz="3000" b="0" i="0" u="none" strike="noStrike" kern="1200" baseline="0">
                      <a:solidFill>
                        <a:srgbClr val="7030A0"/>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42-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Figure_11!$AN$100:$AN$116</c:f>
              <c:numCache>
                <c:formatCode>General</c:formatCode>
                <c:ptCount val="17"/>
                <c:pt idx="0">
                  <c:v>0.28899999999999998</c:v>
                </c:pt>
                <c:pt idx="1">
                  <c:v>0.251</c:v>
                </c:pt>
                <c:pt idx="2">
                  <c:v>0.246</c:v>
                </c:pt>
                <c:pt idx="3">
                  <c:v>0.25700000000000001</c:v>
                </c:pt>
                <c:pt idx="4">
                  <c:v>0.26700000000000002</c:v>
                </c:pt>
                <c:pt idx="5">
                  <c:v>0.26500000000000001</c:v>
                </c:pt>
                <c:pt idx="6">
                  <c:v>0.26200000000000001</c:v>
                </c:pt>
                <c:pt idx="7">
                  <c:v>0.251</c:v>
                </c:pt>
                <c:pt idx="8">
                  <c:v>0.27</c:v>
                </c:pt>
                <c:pt idx="9">
                  <c:v>0.247</c:v>
                </c:pt>
                <c:pt idx="10">
                  <c:v>0.25</c:v>
                </c:pt>
                <c:pt idx="11">
                  <c:v>0.24099999999999999</c:v>
                </c:pt>
                <c:pt idx="12">
                  <c:v>0.22</c:v>
                </c:pt>
                <c:pt idx="13">
                  <c:v>0.23599999999999999</c:v>
                </c:pt>
                <c:pt idx="14">
                  <c:v>0.222</c:v>
                </c:pt>
              </c:numCache>
            </c:numRef>
          </c:val>
          <c:smooth val="0"/>
          <c:extLst>
            <c:ext xmlns:c16="http://schemas.microsoft.com/office/drawing/2014/chart" uri="{C3380CC4-5D6E-409C-BE32-E72D297353CC}">
              <c16:uniqueId val="{00000043-E4EB-6043-9B52-7287B68AC96D}"/>
            </c:ext>
          </c:extLst>
        </c:ser>
        <c:ser>
          <c:idx val="40"/>
          <c:order val="13"/>
          <c:tx>
            <c:strRef>
              <c:f>Figure_11!$AO$54</c:f>
              <c:strCache>
                <c:ptCount val="1"/>
                <c:pt idx="0">
                  <c:v>Denmark</c:v>
                </c:pt>
              </c:strCache>
            </c:strRef>
          </c:tx>
          <c:spPr>
            <a:ln w="28575" cap="rnd">
              <a:solidFill>
                <a:schemeClr val="accent5">
                  <a:lumMod val="50000"/>
                </a:schemeClr>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53-E4EB-6043-9B52-7287B68AC96D}"/>
                </c:ext>
              </c:extLst>
            </c:dLbl>
            <c:dLbl>
              <c:idx val="14"/>
              <c:layout>
                <c:manualLayout>
                  <c:x val="0.14589236754615872"/>
                  <c:y val="0.10855683269476382"/>
                </c:manualLayout>
              </c:layout>
              <c:tx>
                <c:rich>
                  <a:bodyPr/>
                  <a:lstStyle/>
                  <a:p>
                    <a:fld id="{1168BE29-21C3-7E4C-AF7E-6AC89218F735}"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54-E4EB-6043-9B52-7287B68AC96D}"/>
                </c:ext>
              </c:extLst>
            </c:dLbl>
            <c:dLbl>
              <c:idx val="59"/>
              <c:layout>
                <c:manualLayout>
                  <c:x val="7.8552515445719201E-2"/>
                  <c:y val="2.615620877185651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accent5">
                            <a:lumMod val="50000"/>
                          </a:schemeClr>
                        </a:solidFill>
                        <a:latin typeface="+mn-lt"/>
                        <a:ea typeface="+mn-ea"/>
                        <a:cs typeface="+mn-cs"/>
                      </a:defRPr>
                    </a:pPr>
                    <a:r>
                      <a:rPr lang="en-US">
                        <a:solidFill>
                          <a:schemeClr val="accent5">
                            <a:lumMod val="50000"/>
                          </a:schemeClr>
                        </a:solidFill>
                      </a:rPr>
                      <a:t> </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3.7074174201305155E-2"/>
                      <c:h val="1.5909809984896692E-2"/>
                    </c:manualLayout>
                  </c15:layout>
                  <c15:showDataLabelsRange val="0"/>
                </c:ext>
                <c:ext xmlns:c16="http://schemas.microsoft.com/office/drawing/2014/chart" uri="{C3380CC4-5D6E-409C-BE32-E72D297353CC}">
                  <c16:uniqueId val="{00000045-E4EB-6043-9B52-7287B68AC9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5">
                        <a:lumMod val="50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Figure_11!$A$100:$A$116</c:f>
              <c:numCache>
                <c:formatCode>General</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Figure_11!$AO$100:$AO$116</c:f>
              <c:numCache>
                <c:formatCode>General</c:formatCode>
                <c:ptCount val="17"/>
                <c:pt idx="6">
                  <c:v>0.251</c:v>
                </c:pt>
                <c:pt idx="7">
                  <c:v>0.249</c:v>
                </c:pt>
                <c:pt idx="8">
                  <c:v>0.254</c:v>
                </c:pt>
                <c:pt idx="9">
                  <c:v>0.25600000000000001</c:v>
                </c:pt>
                <c:pt idx="10">
                  <c:v>0.26300000000000001</c:v>
                </c:pt>
                <c:pt idx="11">
                  <c:v>0.26100000000000001</c:v>
                </c:pt>
                <c:pt idx="12">
                  <c:v>0.26400000000000001</c:v>
                </c:pt>
                <c:pt idx="13">
                  <c:v>0.26300000000000001</c:v>
                </c:pt>
                <c:pt idx="14">
                  <c:v>0.26800000000000002</c:v>
                </c:pt>
              </c:numCache>
            </c:numRef>
          </c:val>
          <c:smooth val="0"/>
          <c:extLst>
            <c:ext xmlns:c16="http://schemas.microsoft.com/office/drawing/2014/chart" uri="{C3380CC4-5D6E-409C-BE32-E72D297353CC}">
              <c16:uniqueId val="{00000046-E4EB-6043-9B52-7287B68AC96D}"/>
            </c:ext>
          </c:extLst>
        </c:ser>
        <c:dLbls>
          <c:showLegendKey val="0"/>
          <c:showVal val="0"/>
          <c:showCatName val="0"/>
          <c:showSerName val="0"/>
          <c:showPercent val="0"/>
          <c:showBubbleSize val="0"/>
        </c:dLbls>
        <c:smooth val="0"/>
        <c:axId val="2026690223"/>
        <c:axId val="2031073167"/>
      </c:lineChart>
      <c:dateAx>
        <c:axId val="2026690223"/>
        <c:scaling>
          <c:orientation val="minMax"/>
          <c:min val="2005"/>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31073167"/>
        <c:crosses val="autoZero"/>
        <c:auto val="0"/>
        <c:lblOffset val="100"/>
        <c:baseTimeUnit val="days"/>
      </c:dateAx>
      <c:valAx>
        <c:axId val="2031073167"/>
        <c:scaling>
          <c:orientation val="minMax"/>
          <c:min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b="0" i="0" baseline="0">
                    <a:effectLst/>
                  </a:rPr>
                  <a:t>Gini coefficient of income inequality (0–100%)</a:t>
                </a:r>
              </a:p>
            </c:rich>
          </c:tx>
          <c:layout>
            <c:manualLayout>
              <c:xMode val="edge"/>
              <c:yMode val="edge"/>
              <c:x val="4.3633874287197956E-3"/>
              <c:y val="0.2918088112549149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26690223"/>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ayout>
        <c:manualLayout>
          <c:xMode val="edge"/>
          <c:yMode val="edge"/>
          <c:x val="0.82536602187839003"/>
          <c:y val="0.29645860359409099"/>
          <c:w val="0.16056653995037912"/>
          <c:h val="3.8564777104011419E-2"/>
        </c:manualLayout>
      </c:layout>
      <c:overlay val="0"/>
      <c:spPr>
        <a:noFill/>
        <a:ln>
          <a:noFill/>
        </a:ln>
        <a:effectLst/>
      </c:spPr>
      <c:txPr>
        <a:bodyPr rot="0" spcFirstLastPara="1" vertOverflow="ellipsis" vert="horz" wrap="square" anchor="ctr" anchorCtr="1"/>
        <a:lstStyle/>
        <a:p>
          <a:pPr>
            <a:defRPr sz="3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D0BE29"/>
            </a:solidFill>
            <a:ln w="34925">
              <a:solidFill>
                <a:schemeClr val="lt1"/>
              </a:solidFill>
            </a:ln>
          </c:spPr>
          <c:dPt>
            <c:idx val="0"/>
            <c:bubble3D val="0"/>
            <c:spPr>
              <a:solidFill>
                <a:srgbClr val="97383E"/>
              </a:solidFill>
              <a:ln w="34925">
                <a:solidFill>
                  <a:schemeClr val="lt1"/>
                </a:solidFill>
              </a:ln>
              <a:effectLst/>
            </c:spPr>
            <c:extLst>
              <c:ext xmlns:c16="http://schemas.microsoft.com/office/drawing/2014/chart" uri="{C3380CC4-5D6E-409C-BE32-E72D297353CC}">
                <c16:uniqueId val="{00000021-17FF-1F4E-A53B-084C69F46623}"/>
              </c:ext>
            </c:extLst>
          </c:dPt>
          <c:dPt>
            <c:idx val="1"/>
            <c:bubble3D val="0"/>
            <c:spPr>
              <a:solidFill>
                <a:srgbClr val="ED6F32"/>
              </a:solidFill>
              <a:ln w="34925">
                <a:solidFill>
                  <a:schemeClr val="lt1"/>
                </a:solidFill>
              </a:ln>
              <a:effectLst/>
            </c:spPr>
            <c:extLst>
              <c:ext xmlns:c16="http://schemas.microsoft.com/office/drawing/2014/chart" uri="{C3380CC4-5D6E-409C-BE32-E72D297353CC}">
                <c16:uniqueId val="{00000023-17FF-1F4E-A53B-084C69F46623}"/>
              </c:ext>
            </c:extLst>
          </c:dPt>
          <c:dPt>
            <c:idx val="2"/>
            <c:bubble3D val="0"/>
            <c:spPr>
              <a:solidFill>
                <a:srgbClr val="FDCC55"/>
              </a:solidFill>
              <a:ln w="34925">
                <a:solidFill>
                  <a:schemeClr val="lt1"/>
                </a:solidFill>
              </a:ln>
              <a:effectLst/>
            </c:spPr>
            <c:extLst>
              <c:ext xmlns:c16="http://schemas.microsoft.com/office/drawing/2014/chart" uri="{C3380CC4-5D6E-409C-BE32-E72D297353CC}">
                <c16:uniqueId val="{00000025-17FF-1F4E-A53B-084C69F46623}"/>
              </c:ext>
            </c:extLst>
          </c:dPt>
          <c:dPt>
            <c:idx val="3"/>
            <c:bubble3D val="0"/>
            <c:spPr>
              <a:solidFill>
                <a:srgbClr val="4D774F"/>
              </a:solidFill>
              <a:ln w="34925">
                <a:solidFill>
                  <a:schemeClr val="lt1"/>
                </a:solidFill>
              </a:ln>
              <a:effectLst/>
            </c:spPr>
            <c:extLst>
              <c:ext xmlns:c16="http://schemas.microsoft.com/office/drawing/2014/chart" uri="{C3380CC4-5D6E-409C-BE32-E72D297353CC}">
                <c16:uniqueId val="{00000027-17FF-1F4E-A53B-084C69F46623}"/>
              </c:ext>
            </c:extLst>
          </c:dPt>
          <c:dPt>
            <c:idx val="4"/>
            <c:bubble3D val="0"/>
            <c:spPr>
              <a:solidFill>
                <a:srgbClr val="58B1BE"/>
              </a:solidFill>
              <a:ln w="34925">
                <a:solidFill>
                  <a:schemeClr val="lt1"/>
                </a:solidFill>
              </a:ln>
              <a:effectLst/>
            </c:spPr>
            <c:extLst>
              <c:ext xmlns:c16="http://schemas.microsoft.com/office/drawing/2014/chart" uri="{C3380CC4-5D6E-409C-BE32-E72D297353CC}">
                <c16:uniqueId val="{00000029-17FF-1F4E-A53B-084C69F46623}"/>
              </c:ext>
            </c:extLst>
          </c:dPt>
          <c:dPt>
            <c:idx val="5"/>
            <c:bubble3D val="0"/>
            <c:spPr>
              <a:solidFill>
                <a:srgbClr val="3D609F"/>
              </a:solidFill>
              <a:ln w="34925">
                <a:solidFill>
                  <a:schemeClr val="lt1"/>
                </a:solidFill>
              </a:ln>
              <a:effectLst/>
            </c:spPr>
            <c:extLst>
              <c:ext xmlns:c16="http://schemas.microsoft.com/office/drawing/2014/chart" uri="{C3380CC4-5D6E-409C-BE32-E72D297353CC}">
                <c16:uniqueId val="{0000002B-17FF-1F4E-A53B-084C69F46623}"/>
              </c:ext>
            </c:extLst>
          </c:dPt>
          <c:dPt>
            <c:idx val="6"/>
            <c:bubble3D val="0"/>
            <c:spPr>
              <a:solidFill>
                <a:srgbClr val="806995"/>
              </a:solidFill>
              <a:ln w="34925">
                <a:solidFill>
                  <a:schemeClr val="lt1"/>
                </a:solidFill>
              </a:ln>
              <a:effectLst/>
            </c:spPr>
            <c:extLst>
              <c:ext xmlns:c16="http://schemas.microsoft.com/office/drawing/2014/chart" uri="{C3380CC4-5D6E-409C-BE32-E72D297353CC}">
                <c16:uniqueId val="{0000002D-17FF-1F4E-A53B-084C69F46623}"/>
              </c:ext>
            </c:extLst>
          </c:dPt>
          <c:dLbls>
            <c:spPr>
              <a:noFill/>
              <a:ln>
                <a:noFill/>
              </a:ln>
              <a:effectLst/>
            </c:spPr>
            <c:txPr>
              <a:bodyPr rot="0" spcFirstLastPara="1" vertOverflow="ellipsis" vert="horz" wrap="square" lIns="38100" tIns="19050" rIns="38100" bIns="19050" anchor="ctr" anchorCtr="1">
                <a:spAutoFit/>
              </a:bodyPr>
              <a:lstStyle/>
              <a:p>
                <a:pPr>
                  <a:defRPr sz="3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Figure_2!$A$4:$A$10</c:f>
              <c:numCache>
                <c:formatCode>General</c:formatCode>
                <c:ptCount val="7"/>
                <c:pt idx="0">
                  <c:v>1</c:v>
                </c:pt>
                <c:pt idx="1">
                  <c:v>2</c:v>
                </c:pt>
                <c:pt idx="2">
                  <c:v>3</c:v>
                </c:pt>
                <c:pt idx="3">
                  <c:v>4</c:v>
                </c:pt>
                <c:pt idx="4">
                  <c:v>5</c:v>
                </c:pt>
                <c:pt idx="5">
                  <c:v>6</c:v>
                </c:pt>
                <c:pt idx="6">
                  <c:v>7</c:v>
                </c:pt>
              </c:numCache>
            </c:numRef>
          </c:val>
          <c:extLst>
            <c:ext xmlns:c16="http://schemas.microsoft.com/office/drawing/2014/chart" uri="{C3380CC4-5D6E-409C-BE32-E72D297353CC}">
              <c16:uniqueId val="{0000002E-17FF-1F4E-A53B-084C69F46623}"/>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31-17FF-1F4E-A53B-084C69F466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33-17FF-1F4E-A53B-084C69F466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35-17FF-1F4E-A53B-084C69F466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37-17FF-1F4E-A53B-084C69F466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39-17FF-1F4E-A53B-084C69F4662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3B-17FF-1F4E-A53B-084C69F4662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3D-17FF-1F4E-A53B-084C69F46623}"/>
              </c:ext>
            </c:extLst>
          </c:dPt>
          <c:val>
            <c:numRef>
              <c:f>Figure_2!$B$4:$B$10</c:f>
              <c:numCache>
                <c:formatCode>0%</c:formatCode>
                <c:ptCount val="7"/>
                <c:pt idx="0">
                  <c:v>3.7645082431893899E-2</c:v>
                </c:pt>
                <c:pt idx="1">
                  <c:v>7.5916353436802739E-2</c:v>
                </c:pt>
                <c:pt idx="2">
                  <c:v>9.7499254767068153E-2</c:v>
                </c:pt>
                <c:pt idx="3">
                  <c:v>0.11879439397528878</c:v>
                </c:pt>
                <c:pt idx="4">
                  <c:v>0.15230645624786157</c:v>
                </c:pt>
                <c:pt idx="5">
                  <c:v>0.20276448062784949</c:v>
                </c:pt>
                <c:pt idx="6">
                  <c:v>0.31507397851323543</c:v>
                </c:pt>
              </c:numCache>
            </c:numRef>
          </c:val>
          <c:extLst>
            <c:ext xmlns:c16="http://schemas.microsoft.com/office/drawing/2014/chart" uri="{C3380CC4-5D6E-409C-BE32-E72D297353CC}">
              <c16:uniqueId val="{0000003E-17FF-1F4E-A53B-084C69F46623}"/>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9906610510896"/>
          <c:y val="4.4189075944010676E-2"/>
          <c:w val="0.78359247390587805"/>
          <c:h val="0.8350635148477884"/>
        </c:manualLayout>
      </c:layout>
      <c:lineChart>
        <c:grouping val="standard"/>
        <c:varyColors val="0"/>
        <c:ser>
          <c:idx val="0"/>
          <c:order val="0"/>
          <c:tx>
            <c:strRef>
              <c:f>Figure_3!$D$9</c:f>
              <c:strCache>
                <c:ptCount val="1"/>
                <c:pt idx="0">
                  <c:v>    After Housing Costs</c:v>
                </c:pt>
              </c:strCache>
            </c:strRef>
          </c:tx>
          <c:spPr>
            <a:ln w="41275" cap="rnd">
              <a:solidFill>
                <a:srgbClr val="C00000"/>
              </a:solidFill>
              <a:round/>
            </a:ln>
            <a:effectLst/>
          </c:spPr>
          <c:marker>
            <c:symbol val="none"/>
          </c:marker>
          <c:cat>
            <c:numRef>
              <c:f>Figure_3!$B$10:$B$71</c:f>
              <c:numCache>
                <c:formatCode>General</c:formatCode>
                <c:ptCount val="6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numCache>
            </c:numRef>
          </c:cat>
          <c:val>
            <c:numRef>
              <c:f>Figure_3!$D$10:$D$71</c:f>
              <c:numCache>
                <c:formatCode>General</c:formatCode>
                <c:ptCount val="62"/>
                <c:pt idx="1">
                  <c:v>0.2679647</c:v>
                </c:pt>
                <c:pt idx="2">
                  <c:v>0.25435720000000001</c:v>
                </c:pt>
                <c:pt idx="3">
                  <c:v>0.27837309999999998</c:v>
                </c:pt>
                <c:pt idx="4">
                  <c:v>0.27176050000000002</c:v>
                </c:pt>
                <c:pt idx="5">
                  <c:v>0.25680520000000001</c:v>
                </c:pt>
                <c:pt idx="6">
                  <c:v>0.26743400000000001</c:v>
                </c:pt>
                <c:pt idx="7">
                  <c:v>0.25858779999999998</c:v>
                </c:pt>
                <c:pt idx="8">
                  <c:v>0.25728329999999999</c:v>
                </c:pt>
                <c:pt idx="9">
                  <c:v>0.26537100000000002</c:v>
                </c:pt>
                <c:pt idx="10">
                  <c:v>0.26784829999999998</c:v>
                </c:pt>
                <c:pt idx="11">
                  <c:v>0.27641339999999998</c:v>
                </c:pt>
                <c:pt idx="12">
                  <c:v>0.27953869999999997</c:v>
                </c:pt>
                <c:pt idx="13">
                  <c:v>0.2683372</c:v>
                </c:pt>
                <c:pt idx="14">
                  <c:v>0.26080009999999998</c:v>
                </c:pt>
                <c:pt idx="15">
                  <c:v>0.25200489999999998</c:v>
                </c:pt>
                <c:pt idx="16">
                  <c:v>0.251556</c:v>
                </c:pt>
                <c:pt idx="17">
                  <c:v>0.24847230000000001</c:v>
                </c:pt>
                <c:pt idx="18">
                  <c:v>0.24829409999999999</c:v>
                </c:pt>
                <c:pt idx="19">
                  <c:v>0.26102769999999997</c:v>
                </c:pt>
                <c:pt idx="20">
                  <c:v>0.26732650000000002</c:v>
                </c:pt>
                <c:pt idx="21">
                  <c:v>0.27708070000000001</c:v>
                </c:pt>
                <c:pt idx="22">
                  <c:v>0.27790150000000002</c:v>
                </c:pt>
                <c:pt idx="23">
                  <c:v>0.28618919999999998</c:v>
                </c:pt>
                <c:pt idx="24">
                  <c:v>0.28984480000000001</c:v>
                </c:pt>
                <c:pt idx="25">
                  <c:v>0.30089329999999997</c:v>
                </c:pt>
                <c:pt idx="26">
                  <c:v>0.31324079999999999</c:v>
                </c:pt>
                <c:pt idx="27">
                  <c:v>0.32854879999999997</c:v>
                </c:pt>
                <c:pt idx="28">
                  <c:v>0.34474500000000002</c:v>
                </c:pt>
                <c:pt idx="29">
                  <c:v>0.34860439999999998</c:v>
                </c:pt>
                <c:pt idx="30">
                  <c:v>0.36613639999999997</c:v>
                </c:pt>
                <c:pt idx="31">
                  <c:v>0.3697473</c:v>
                </c:pt>
                <c:pt idx="32">
                  <c:v>0.37387310000000001</c:v>
                </c:pt>
                <c:pt idx="33">
                  <c:v>0.37437860000000001</c:v>
                </c:pt>
                <c:pt idx="34">
                  <c:v>0.37387300000000001</c:v>
                </c:pt>
                <c:pt idx="35">
                  <c:v>0.37226419999999999</c:v>
                </c:pt>
                <c:pt idx="36">
                  <c:v>0.37392629999999999</c:v>
                </c:pt>
                <c:pt idx="37">
                  <c:v>0.3792816</c:v>
                </c:pt>
                <c:pt idx="38">
                  <c:v>0.38529570000000002</c:v>
                </c:pt>
                <c:pt idx="39">
                  <c:v>0.38334610000000002</c:v>
                </c:pt>
                <c:pt idx="40">
                  <c:v>0.38930360000000003</c:v>
                </c:pt>
                <c:pt idx="41">
                  <c:v>0.3817913</c:v>
                </c:pt>
                <c:pt idx="42">
                  <c:v>0.37675130000000001</c:v>
                </c:pt>
                <c:pt idx="43">
                  <c:v>0.37520959999999998</c:v>
                </c:pt>
                <c:pt idx="44">
                  <c:v>0.37748720000000002</c:v>
                </c:pt>
                <c:pt idx="45">
                  <c:v>0.3852004</c:v>
                </c:pt>
                <c:pt idx="46">
                  <c:v>0.39302100000000001</c:v>
                </c:pt>
                <c:pt idx="47">
                  <c:v>0.40203159999999999</c:v>
                </c:pt>
                <c:pt idx="48">
                  <c:v>0.40422390000000002</c:v>
                </c:pt>
                <c:pt idx="49">
                  <c:v>0.40442309999999998</c:v>
                </c:pt>
                <c:pt idx="50">
                  <c:v>0.38300719999999999</c:v>
                </c:pt>
                <c:pt idx="51">
                  <c:v>0.38646459999999999</c:v>
                </c:pt>
                <c:pt idx="52">
                  <c:v>0.38320959999999998</c:v>
                </c:pt>
                <c:pt idx="53">
                  <c:v>0.39153640000000001</c:v>
                </c:pt>
                <c:pt idx="54">
                  <c:v>0.38728200000000002</c:v>
                </c:pt>
                <c:pt idx="55">
                  <c:v>0.39594109999999999</c:v>
                </c:pt>
                <c:pt idx="56">
                  <c:v>0.38613409999999998</c:v>
                </c:pt>
                <c:pt idx="57">
                  <c:v>0.3876019</c:v>
                </c:pt>
                <c:pt idx="58">
                  <c:v>0.39607809999999999</c:v>
                </c:pt>
                <c:pt idx="59">
                  <c:v>0.3929417</c:v>
                </c:pt>
                <c:pt idx="60">
                  <c:v>0.38336540000000002</c:v>
                </c:pt>
                <c:pt idx="61">
                  <c:v>0.38346029999999998</c:v>
                </c:pt>
              </c:numCache>
            </c:numRef>
          </c:val>
          <c:smooth val="0"/>
          <c:extLst>
            <c:ext xmlns:c16="http://schemas.microsoft.com/office/drawing/2014/chart" uri="{C3380CC4-5D6E-409C-BE32-E72D297353CC}">
              <c16:uniqueId val="{00000008-F78D-144D-927D-8A26E8DAC386}"/>
            </c:ext>
          </c:extLst>
        </c:ser>
        <c:ser>
          <c:idx val="1"/>
          <c:order val="1"/>
          <c:tx>
            <c:strRef>
              <c:f>Figure_3!$C$9</c:f>
              <c:strCache>
                <c:ptCount val="1"/>
                <c:pt idx="0">
                  <c:v>    Before Housing Costs</c:v>
                </c:pt>
              </c:strCache>
            </c:strRef>
          </c:tx>
          <c:spPr>
            <a:ln w="44450" cap="rnd">
              <a:solidFill>
                <a:srgbClr val="3D609F"/>
              </a:solidFill>
              <a:prstDash val="sysDot"/>
              <a:round/>
            </a:ln>
            <a:effectLst/>
          </c:spPr>
          <c:marker>
            <c:symbol val="none"/>
          </c:marker>
          <c:cat>
            <c:numRef>
              <c:f>Figure_3!$B$10:$B$71</c:f>
              <c:numCache>
                <c:formatCode>General</c:formatCode>
                <c:ptCount val="62"/>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pt idx="61">
                  <c:v>2021</c:v>
                </c:pt>
              </c:numCache>
            </c:numRef>
          </c:cat>
          <c:val>
            <c:numRef>
              <c:f>Figure_3!$C$10:$C$71</c:f>
              <c:numCache>
                <c:formatCode>General</c:formatCode>
                <c:ptCount val="62"/>
                <c:pt idx="1">
                  <c:v>0.26111119999999999</c:v>
                </c:pt>
                <c:pt idx="2">
                  <c:v>0.24839520000000001</c:v>
                </c:pt>
                <c:pt idx="3">
                  <c:v>0.27112989999999998</c:v>
                </c:pt>
                <c:pt idx="4">
                  <c:v>0.26413180000000003</c:v>
                </c:pt>
                <c:pt idx="5">
                  <c:v>0.25124479999999999</c:v>
                </c:pt>
                <c:pt idx="6">
                  <c:v>0.26063399999999998</c:v>
                </c:pt>
                <c:pt idx="7">
                  <c:v>0.25094030000000001</c:v>
                </c:pt>
                <c:pt idx="8">
                  <c:v>0.24950839999999999</c:v>
                </c:pt>
                <c:pt idx="9">
                  <c:v>0.2566273</c:v>
                </c:pt>
                <c:pt idx="10">
                  <c:v>0.2591464</c:v>
                </c:pt>
                <c:pt idx="11">
                  <c:v>0.26631860000000002</c:v>
                </c:pt>
                <c:pt idx="12">
                  <c:v>0.26929760000000003</c:v>
                </c:pt>
                <c:pt idx="13">
                  <c:v>0.25858740000000002</c:v>
                </c:pt>
                <c:pt idx="14">
                  <c:v>0.2511235</c:v>
                </c:pt>
                <c:pt idx="15">
                  <c:v>0.24296590000000001</c:v>
                </c:pt>
                <c:pt idx="16">
                  <c:v>0.24260970000000001</c:v>
                </c:pt>
                <c:pt idx="17">
                  <c:v>0.23952709999999999</c:v>
                </c:pt>
                <c:pt idx="18">
                  <c:v>0.23956710000000001</c:v>
                </c:pt>
                <c:pt idx="19">
                  <c:v>0.25309809999999999</c:v>
                </c:pt>
                <c:pt idx="20">
                  <c:v>0.25749909999999998</c:v>
                </c:pt>
                <c:pt idx="21">
                  <c:v>0.26325989999999999</c:v>
                </c:pt>
                <c:pt idx="22">
                  <c:v>0.26119120000000001</c:v>
                </c:pt>
                <c:pt idx="23">
                  <c:v>0.26784219999999997</c:v>
                </c:pt>
                <c:pt idx="24">
                  <c:v>0.26997539999999998</c:v>
                </c:pt>
                <c:pt idx="25">
                  <c:v>0.28204649999999998</c:v>
                </c:pt>
                <c:pt idx="26">
                  <c:v>0.29097250000000002</c:v>
                </c:pt>
                <c:pt idx="27">
                  <c:v>0.30501790000000001</c:v>
                </c:pt>
                <c:pt idx="28">
                  <c:v>0.3225789</c:v>
                </c:pt>
                <c:pt idx="29">
                  <c:v>0.32682990000000001</c:v>
                </c:pt>
                <c:pt idx="30">
                  <c:v>0.33912059999999999</c:v>
                </c:pt>
                <c:pt idx="31">
                  <c:v>0.34082309999999999</c:v>
                </c:pt>
                <c:pt idx="32">
                  <c:v>0.3403351</c:v>
                </c:pt>
                <c:pt idx="33">
                  <c:v>0.33965299999999998</c:v>
                </c:pt>
                <c:pt idx="34">
                  <c:v>0.3324531</c:v>
                </c:pt>
                <c:pt idx="35">
                  <c:v>0.33298280000000002</c:v>
                </c:pt>
                <c:pt idx="36">
                  <c:v>0.3329819</c:v>
                </c:pt>
                <c:pt idx="37">
                  <c:v>0.34019169999999999</c:v>
                </c:pt>
                <c:pt idx="38">
                  <c:v>0.34805059999999999</c:v>
                </c:pt>
                <c:pt idx="39">
                  <c:v>0.34571550000000001</c:v>
                </c:pt>
                <c:pt idx="40">
                  <c:v>0.35250930000000003</c:v>
                </c:pt>
                <c:pt idx="41">
                  <c:v>0.34835549999999998</c:v>
                </c:pt>
                <c:pt idx="42">
                  <c:v>0.34353129999999998</c:v>
                </c:pt>
                <c:pt idx="43">
                  <c:v>0.33946559999999998</c:v>
                </c:pt>
                <c:pt idx="44">
                  <c:v>0.34049469999999998</c:v>
                </c:pt>
                <c:pt idx="45">
                  <c:v>0.34506949999999997</c:v>
                </c:pt>
                <c:pt idx="46">
                  <c:v>0.35180230000000001</c:v>
                </c:pt>
                <c:pt idx="47">
                  <c:v>0.35802200000000001</c:v>
                </c:pt>
                <c:pt idx="48">
                  <c:v>0.35622300000000001</c:v>
                </c:pt>
                <c:pt idx="49">
                  <c:v>0.3574156</c:v>
                </c:pt>
                <c:pt idx="50">
                  <c:v>0.33715869999999998</c:v>
                </c:pt>
                <c:pt idx="51">
                  <c:v>0.34009620000000002</c:v>
                </c:pt>
                <c:pt idx="52">
                  <c:v>0.33638750000000001</c:v>
                </c:pt>
                <c:pt idx="53">
                  <c:v>0.34259859999999998</c:v>
                </c:pt>
                <c:pt idx="54">
                  <c:v>0.33943230000000002</c:v>
                </c:pt>
                <c:pt idx="55">
                  <c:v>0.34685640000000001</c:v>
                </c:pt>
                <c:pt idx="56">
                  <c:v>0.33650000000000002</c:v>
                </c:pt>
                <c:pt idx="57">
                  <c:v>0.3420763</c:v>
                </c:pt>
                <c:pt idx="58">
                  <c:v>0.35045409999999999</c:v>
                </c:pt>
                <c:pt idx="59">
                  <c:v>0.35172740000000002</c:v>
                </c:pt>
                <c:pt idx="60">
                  <c:v>0.3416226</c:v>
                </c:pt>
                <c:pt idx="61">
                  <c:v>0.34237780000000001</c:v>
                </c:pt>
              </c:numCache>
            </c:numRef>
          </c:val>
          <c:smooth val="0"/>
          <c:extLst>
            <c:ext xmlns:c16="http://schemas.microsoft.com/office/drawing/2014/chart" uri="{C3380CC4-5D6E-409C-BE32-E72D297353CC}">
              <c16:uniqueId val="{0000000A-F78D-144D-927D-8A26E8DAC386}"/>
            </c:ext>
          </c:extLst>
        </c:ser>
        <c:dLbls>
          <c:showLegendKey val="0"/>
          <c:showVal val="0"/>
          <c:showCatName val="0"/>
          <c:showSerName val="0"/>
          <c:showPercent val="0"/>
          <c:showBubbleSize val="0"/>
        </c:dLbls>
        <c:smooth val="0"/>
        <c:axId val="2025355455"/>
        <c:axId val="2030804335"/>
      </c:lineChart>
      <c:catAx>
        <c:axId val="2025355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30804335"/>
        <c:crosses val="autoZero"/>
        <c:auto val="1"/>
        <c:lblAlgn val="ctr"/>
        <c:lblOffset val="100"/>
        <c:tickLblSkip val="5"/>
        <c:tickMarkSkip val="5"/>
        <c:noMultiLvlLbl val="0"/>
      </c:catAx>
      <c:valAx>
        <c:axId val="2030804335"/>
        <c:scaling>
          <c:orientation val="minMax"/>
          <c:max val="0.42000000000000004"/>
          <c:min val="0.2200000000000000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b="0" i="0" u="none" strike="noStrike" kern="1200" baseline="0">
                    <a:solidFill>
                      <a:sysClr val="windowText" lastClr="000000">
                        <a:lumMod val="65000"/>
                        <a:lumOff val="35000"/>
                      </a:sysClr>
                    </a:solidFill>
                    <a:effectLst/>
                  </a:rPr>
                  <a:t>Gini coefficient of income inequality (0–100%)</a:t>
                </a:r>
              </a:p>
            </c:rich>
          </c:tx>
          <c:layout>
            <c:manualLayout>
              <c:xMode val="edge"/>
              <c:yMode val="edge"/>
              <c:x val="4.3882730678082717E-2"/>
              <c:y val="0.26759766122378298"/>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25355455"/>
        <c:crosses val="autoZero"/>
        <c:crossBetween val="between"/>
        <c:majorUnit val="1.0000000000000002E-2"/>
      </c:valAx>
    </c:plotArea>
    <c:legend>
      <c:legendPos val="t"/>
      <c:legendEntry>
        <c:idx val="0"/>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legendEntry>
      <c:layout>
        <c:manualLayout>
          <c:xMode val="edge"/>
          <c:yMode val="edge"/>
          <c:x val="0.20749779918814495"/>
          <c:y val="5.4743363545625937E-2"/>
          <c:w val="0.34470545801340052"/>
          <c:h val="0.10381995624426588"/>
        </c:manualLayout>
      </c:layout>
      <c:overlay val="1"/>
      <c:spPr>
        <a:solidFill>
          <a:schemeClr val="bg1"/>
        </a:solidFill>
        <a:ln w="34925">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Figure_4!$B$11</c:f>
              <c:strCache>
                <c:ptCount val="1"/>
                <c:pt idx="0">
                  <c:v>Germany</c:v>
                </c:pt>
              </c:strCache>
            </c:strRef>
          </c:tx>
          <c:spPr>
            <a:ln w="79375" cap="rnd">
              <a:solidFill>
                <a:srgbClr val="4D774F"/>
              </a:solidFill>
              <a:prstDash val="sysDot"/>
              <a:round/>
            </a:ln>
            <a:effectLst/>
          </c:spPr>
          <c:marker>
            <c:symbol val="none"/>
          </c:marker>
          <c:dLbls>
            <c:dLbl>
              <c:idx val="0"/>
              <c:layout>
                <c:manualLayout>
                  <c:x val="8.2851479351293292E-2"/>
                  <c:y val="8.5714285714285715E-2"/>
                </c:manualLayout>
              </c:layout>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AA86-AF4F-9FF9-A53DE2F0EF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eparator>, </c:separator>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Figure_4!$A$12:$A$21</c:f>
              <c:numCache>
                <c:formatCode>General</c:formatCode>
                <c:ptCount val="10"/>
                <c:pt idx="0">
                  <c:v>1985</c:v>
                </c:pt>
                <c:pt idx="1">
                  <c:v>1990</c:v>
                </c:pt>
                <c:pt idx="2">
                  <c:v>1995</c:v>
                </c:pt>
                <c:pt idx="3">
                  <c:v>2000</c:v>
                </c:pt>
                <c:pt idx="4">
                  <c:v>2005</c:v>
                </c:pt>
                <c:pt idx="5">
                  <c:v>2010</c:v>
                </c:pt>
                <c:pt idx="6">
                  <c:v>2015</c:v>
                </c:pt>
                <c:pt idx="7">
                  <c:v>2020</c:v>
                </c:pt>
                <c:pt idx="8">
                  <c:v>2025</c:v>
                </c:pt>
                <c:pt idx="9">
                  <c:v>2030</c:v>
                </c:pt>
              </c:numCache>
            </c:numRef>
          </c:cat>
          <c:val>
            <c:numRef>
              <c:f>Figure_4!$B$12:$B$21</c:f>
              <c:numCache>
                <c:formatCode>General</c:formatCode>
                <c:ptCount val="10"/>
                <c:pt idx="1">
                  <c:v>114.45</c:v>
                </c:pt>
                <c:pt idx="2">
                  <c:v>114.6</c:v>
                </c:pt>
                <c:pt idx="3">
                  <c:v>114.7</c:v>
                </c:pt>
                <c:pt idx="4">
                  <c:v>115.02</c:v>
                </c:pt>
                <c:pt idx="5">
                  <c:v>115.13</c:v>
                </c:pt>
                <c:pt idx="6">
                  <c:v>115.01</c:v>
                </c:pt>
                <c:pt idx="7">
                  <c:v>115.09</c:v>
                </c:pt>
              </c:numCache>
            </c:numRef>
          </c:val>
          <c:smooth val="0"/>
          <c:extLst>
            <c:ext xmlns:c16="http://schemas.microsoft.com/office/drawing/2014/chart" uri="{C3380CC4-5D6E-409C-BE32-E72D297353CC}">
              <c16:uniqueId val="{00000008-AA86-AF4F-9FF9-A53DE2F0EF93}"/>
            </c:ext>
          </c:extLst>
        </c:ser>
        <c:ser>
          <c:idx val="1"/>
          <c:order val="1"/>
          <c:tx>
            <c:strRef>
              <c:f>Figure_4!$C$11</c:f>
              <c:strCache>
                <c:ptCount val="1"/>
                <c:pt idx="0">
                  <c:v>United States</c:v>
                </c:pt>
              </c:strCache>
            </c:strRef>
          </c:tx>
          <c:spPr>
            <a:ln w="79375" cap="rnd">
              <a:solidFill>
                <a:srgbClr val="C00000"/>
              </a:solidFill>
              <a:prstDash val="sysDash"/>
              <a:round/>
            </a:ln>
            <a:effectLst/>
          </c:spPr>
          <c:marker>
            <c:symbol val="none"/>
          </c:marker>
          <c:cat>
            <c:numRef>
              <c:f>Figure_4!$A$12:$A$21</c:f>
              <c:numCache>
                <c:formatCode>General</c:formatCode>
                <c:ptCount val="10"/>
                <c:pt idx="0">
                  <c:v>1985</c:v>
                </c:pt>
                <c:pt idx="1">
                  <c:v>1990</c:v>
                </c:pt>
                <c:pt idx="2">
                  <c:v>1995</c:v>
                </c:pt>
                <c:pt idx="3">
                  <c:v>2000</c:v>
                </c:pt>
                <c:pt idx="4">
                  <c:v>2005</c:v>
                </c:pt>
                <c:pt idx="5">
                  <c:v>2010</c:v>
                </c:pt>
                <c:pt idx="6">
                  <c:v>2015</c:v>
                </c:pt>
                <c:pt idx="7">
                  <c:v>2020</c:v>
                </c:pt>
                <c:pt idx="8">
                  <c:v>2025</c:v>
                </c:pt>
                <c:pt idx="9">
                  <c:v>2030</c:v>
                </c:pt>
              </c:numCache>
            </c:numRef>
          </c:cat>
          <c:val>
            <c:numRef>
              <c:f>Figure_4!$C$12:$C$21</c:f>
              <c:numCache>
                <c:formatCode>General</c:formatCode>
                <c:ptCount val="10"/>
                <c:pt idx="1">
                  <c:v>114.28</c:v>
                </c:pt>
                <c:pt idx="2">
                  <c:v>113.99</c:v>
                </c:pt>
                <c:pt idx="3">
                  <c:v>113.97</c:v>
                </c:pt>
                <c:pt idx="4">
                  <c:v>113.99</c:v>
                </c:pt>
                <c:pt idx="5">
                  <c:v>114.59</c:v>
                </c:pt>
                <c:pt idx="6">
                  <c:v>114.67</c:v>
                </c:pt>
                <c:pt idx="7">
                  <c:v>113.79</c:v>
                </c:pt>
              </c:numCache>
            </c:numRef>
          </c:val>
          <c:smooth val="0"/>
          <c:extLst>
            <c:ext xmlns:c16="http://schemas.microsoft.com/office/drawing/2014/chart" uri="{C3380CC4-5D6E-409C-BE32-E72D297353CC}">
              <c16:uniqueId val="{0000000A-AA86-AF4F-9FF9-A53DE2F0EF93}"/>
            </c:ext>
          </c:extLst>
        </c:ser>
        <c:ser>
          <c:idx val="2"/>
          <c:order val="2"/>
          <c:tx>
            <c:strRef>
              <c:f>Figure_4!$D$11</c:f>
              <c:strCache>
                <c:ptCount val="1"/>
                <c:pt idx="0">
                  <c:v>France</c:v>
                </c:pt>
              </c:strCache>
            </c:strRef>
          </c:tx>
          <c:spPr>
            <a:ln w="79375" cap="rnd">
              <a:solidFill>
                <a:srgbClr val="ED6F32"/>
              </a:solidFill>
              <a:round/>
            </a:ln>
            <a:effectLst/>
          </c:spPr>
          <c:marker>
            <c:symbol val="none"/>
          </c:marker>
          <c:cat>
            <c:numRef>
              <c:f>Figure_4!$A$12:$A$21</c:f>
              <c:numCache>
                <c:formatCode>General</c:formatCode>
                <c:ptCount val="10"/>
                <c:pt idx="0">
                  <c:v>1985</c:v>
                </c:pt>
                <c:pt idx="1">
                  <c:v>1990</c:v>
                </c:pt>
                <c:pt idx="2">
                  <c:v>1995</c:v>
                </c:pt>
                <c:pt idx="3">
                  <c:v>2000</c:v>
                </c:pt>
                <c:pt idx="4">
                  <c:v>2005</c:v>
                </c:pt>
                <c:pt idx="5">
                  <c:v>2010</c:v>
                </c:pt>
                <c:pt idx="6">
                  <c:v>2015</c:v>
                </c:pt>
                <c:pt idx="7">
                  <c:v>2020</c:v>
                </c:pt>
                <c:pt idx="8">
                  <c:v>2025</c:v>
                </c:pt>
                <c:pt idx="9">
                  <c:v>2030</c:v>
                </c:pt>
              </c:numCache>
            </c:numRef>
          </c:cat>
          <c:val>
            <c:numRef>
              <c:f>Figure_4!$D$12:$D$21</c:f>
              <c:numCache>
                <c:formatCode>General</c:formatCode>
                <c:ptCount val="10"/>
                <c:pt idx="1">
                  <c:v>113.01</c:v>
                </c:pt>
                <c:pt idx="2">
                  <c:v>112.95</c:v>
                </c:pt>
                <c:pt idx="3">
                  <c:v>112.89</c:v>
                </c:pt>
                <c:pt idx="4">
                  <c:v>113</c:v>
                </c:pt>
                <c:pt idx="5">
                  <c:v>113.11</c:v>
                </c:pt>
                <c:pt idx="6">
                  <c:v>113.41</c:v>
                </c:pt>
                <c:pt idx="7">
                  <c:v>113.76</c:v>
                </c:pt>
              </c:numCache>
            </c:numRef>
          </c:val>
          <c:smooth val="0"/>
          <c:extLst>
            <c:ext xmlns:c16="http://schemas.microsoft.com/office/drawing/2014/chart" uri="{C3380CC4-5D6E-409C-BE32-E72D297353CC}">
              <c16:uniqueId val="{0000000C-AA86-AF4F-9FF9-A53DE2F0EF93}"/>
            </c:ext>
          </c:extLst>
        </c:ser>
        <c:ser>
          <c:idx val="3"/>
          <c:order val="3"/>
          <c:tx>
            <c:strRef>
              <c:f>Figure_4!$E$11</c:f>
              <c:strCache>
                <c:ptCount val="1"/>
                <c:pt idx="0">
                  <c:v>United Kingdom</c:v>
                </c:pt>
              </c:strCache>
            </c:strRef>
          </c:tx>
          <c:spPr>
            <a:ln w="79375" cap="rnd">
              <a:solidFill>
                <a:srgbClr val="3D609F"/>
              </a:solidFill>
              <a:round/>
            </a:ln>
            <a:effectLst/>
          </c:spPr>
          <c:marker>
            <c:symbol val="none"/>
          </c:marker>
          <c:cat>
            <c:numRef>
              <c:f>Figure_4!$A$12:$A$21</c:f>
              <c:numCache>
                <c:formatCode>General</c:formatCode>
                <c:ptCount val="10"/>
                <c:pt idx="0">
                  <c:v>1985</c:v>
                </c:pt>
                <c:pt idx="1">
                  <c:v>1990</c:v>
                </c:pt>
                <c:pt idx="2">
                  <c:v>1995</c:v>
                </c:pt>
                <c:pt idx="3">
                  <c:v>2000</c:v>
                </c:pt>
                <c:pt idx="4">
                  <c:v>2005</c:v>
                </c:pt>
                <c:pt idx="5">
                  <c:v>2010</c:v>
                </c:pt>
                <c:pt idx="6">
                  <c:v>2015</c:v>
                </c:pt>
                <c:pt idx="7">
                  <c:v>2020</c:v>
                </c:pt>
                <c:pt idx="8">
                  <c:v>2025</c:v>
                </c:pt>
                <c:pt idx="9">
                  <c:v>2030</c:v>
                </c:pt>
              </c:numCache>
            </c:numRef>
          </c:cat>
          <c:val>
            <c:numRef>
              <c:f>Figure_4!$E$12:$E$21</c:f>
              <c:numCache>
                <c:formatCode>General</c:formatCode>
                <c:ptCount val="10"/>
                <c:pt idx="1">
                  <c:v>111.83</c:v>
                </c:pt>
                <c:pt idx="2">
                  <c:v>111.98</c:v>
                </c:pt>
                <c:pt idx="3">
                  <c:v>112.26</c:v>
                </c:pt>
                <c:pt idx="4">
                  <c:v>112.52</c:v>
                </c:pt>
                <c:pt idx="5">
                  <c:v>112.63</c:v>
                </c:pt>
                <c:pt idx="6">
                  <c:v>112.28</c:v>
                </c:pt>
                <c:pt idx="7">
                  <c:v>111.57</c:v>
                </c:pt>
              </c:numCache>
            </c:numRef>
          </c:val>
          <c:smooth val="0"/>
          <c:extLst>
            <c:ext xmlns:c16="http://schemas.microsoft.com/office/drawing/2014/chart" uri="{C3380CC4-5D6E-409C-BE32-E72D297353CC}">
              <c16:uniqueId val="{0000000E-AA86-AF4F-9FF9-A53DE2F0EF93}"/>
            </c:ext>
          </c:extLst>
        </c:ser>
        <c:dLbls>
          <c:showLegendKey val="0"/>
          <c:showVal val="0"/>
          <c:showCatName val="0"/>
          <c:showSerName val="0"/>
          <c:showPercent val="0"/>
          <c:showBubbleSize val="0"/>
        </c:dLbls>
        <c:smooth val="0"/>
        <c:axId val="298940415"/>
        <c:axId val="297187471"/>
      </c:lineChart>
      <c:dateAx>
        <c:axId val="298940415"/>
        <c:scaling>
          <c:orientation val="minMax"/>
          <c:max val="203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97187471"/>
        <c:crossesAt val="-60"/>
        <c:auto val="0"/>
        <c:lblOffset val="100"/>
        <c:baseTimeUnit val="days"/>
        <c:majorUnit val="5"/>
        <c:majorTimeUnit val="days"/>
      </c:dateAx>
      <c:valAx>
        <c:axId val="297187471"/>
        <c:scaling>
          <c:orientation val="minMax"/>
          <c:min val="111"/>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baseline="0"/>
                  <a:t>Average height of 5-year-old boys in centimetres</a:t>
                </a:r>
              </a:p>
            </c:rich>
          </c:tx>
          <c:layout>
            <c:manualLayout>
              <c:xMode val="edge"/>
              <c:yMode val="edge"/>
              <c:x val="5.0317953855457754E-3"/>
              <c:y val="0.21073592195825305"/>
            </c:manualLayout>
          </c:layout>
          <c:overlay val="0"/>
          <c:spPr>
            <a:noFill/>
            <a:ln>
              <a:noFill/>
            </a:ln>
            <a:effectLst/>
          </c:sp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98940415"/>
        <c:crosses val="autoZero"/>
        <c:crossBetween val="between"/>
      </c:valAx>
    </c:plotArea>
    <c:legend>
      <c:legendPos val="r"/>
      <c:layout>
        <c:manualLayout>
          <c:xMode val="edge"/>
          <c:yMode val="edge"/>
          <c:x val="0.81813686981912381"/>
          <c:y val="8.686312279634574E-3"/>
          <c:w val="0.17100199751989884"/>
          <c:h val="0.9808370788415397"/>
        </c:manualLayout>
      </c:layout>
      <c:overlay val="1"/>
      <c:spPr>
        <a:solidFill>
          <a:schemeClr val="bg1"/>
        </a:solidFill>
        <a:ln w="28575">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6790799399588"/>
          <c:y val="9.421841541755889E-2"/>
          <c:w val="0.86306772129109499"/>
          <c:h val="0.76344197955930382"/>
        </c:manualLayout>
      </c:layout>
      <c:lineChart>
        <c:grouping val="standard"/>
        <c:varyColors val="0"/>
        <c:ser>
          <c:idx val="7"/>
          <c:order val="0"/>
          <c:tx>
            <c:strRef>
              <c:f>Figure_5!$B$11</c:f>
              <c:strCache>
                <c:ptCount val="1"/>
                <c:pt idx="0">
                  <c:v>Year</c:v>
                </c:pt>
              </c:strCache>
            </c:strRef>
          </c:tx>
          <c:spPr>
            <a:ln w="38100">
              <a:solidFill>
                <a:schemeClr val="tx1"/>
              </a:solidFill>
            </a:ln>
          </c:spPr>
          <c:marker>
            <c:symbol val="none"/>
          </c:marker>
          <c:val>
            <c:numRef>
              <c:f>Figure_5!$B$12:$B$33</c:f>
              <c:numCache>
                <c:formatCode>General</c:formatCode>
                <c:ptCount val="2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numCache>
            </c:numRef>
          </c:val>
          <c:smooth val="0"/>
          <c:extLst>
            <c:ext xmlns:c16="http://schemas.microsoft.com/office/drawing/2014/chart" uri="{C3380CC4-5D6E-409C-BE32-E72D297353CC}">
              <c16:uniqueId val="{00000000-B374-EE40-BD25-9149ADA416B8}"/>
            </c:ext>
          </c:extLst>
        </c:ser>
        <c:ser>
          <c:idx val="0"/>
          <c:order val="1"/>
          <c:tx>
            <c:strRef>
              <c:f>Figure_5!$C$11</c:f>
              <c:strCache>
                <c:ptCount val="1"/>
                <c:pt idx="0">
                  <c:v>1907-13</c:v>
                </c:pt>
              </c:strCache>
            </c:strRef>
          </c:tx>
          <c:spPr>
            <a:ln w="22225" cap="rnd">
              <a:solidFill>
                <a:srgbClr val="0070C0"/>
              </a:solidFill>
              <a:prstDash val="sysDot"/>
              <a:round/>
            </a:ln>
            <a:effectLst/>
          </c:spPr>
          <c:marker>
            <c:symbol val="none"/>
          </c:marker>
          <c:val>
            <c:numRef>
              <c:f>Figure_5!$C$12:$C$33</c:f>
              <c:numCache>
                <c:formatCode>General</c:formatCode>
                <c:ptCount val="22"/>
                <c:pt idx="0">
                  <c:v>100</c:v>
                </c:pt>
                <c:pt idx="1">
                  <c:v>99.421510551647515</c:v>
                </c:pt>
                <c:pt idx="2">
                  <c:v>99.229946947501773</c:v>
                </c:pt>
                <c:pt idx="3">
                  <c:v>98.020344865782931</c:v>
                </c:pt>
                <c:pt idx="4">
                  <c:v>99.156193102635697</c:v>
                </c:pt>
                <c:pt idx="5">
                  <c:v>98.55617566331199</c:v>
                </c:pt>
                <c:pt idx="6">
                  <c:v>101.09109099804306</c:v>
                </c:pt>
              </c:numCache>
            </c:numRef>
          </c:val>
          <c:smooth val="0"/>
          <c:extLst>
            <c:ext xmlns:c16="http://schemas.microsoft.com/office/drawing/2014/chart" uri="{C3380CC4-5D6E-409C-BE32-E72D297353CC}">
              <c16:uniqueId val="{00000001-B374-EE40-BD25-9149ADA416B8}"/>
            </c:ext>
          </c:extLst>
        </c:ser>
        <c:ser>
          <c:idx val="1"/>
          <c:order val="2"/>
          <c:tx>
            <c:strRef>
              <c:f>Figure_5!$D$11</c:f>
              <c:strCache>
                <c:ptCount val="1"/>
                <c:pt idx="0">
                  <c:v>1921-31</c:v>
                </c:pt>
              </c:strCache>
            </c:strRef>
          </c:tx>
          <c:spPr>
            <a:ln w="34925" cap="rnd">
              <a:solidFill>
                <a:srgbClr val="FFC000"/>
              </a:solidFill>
              <a:prstDash val="dash"/>
              <a:round/>
            </a:ln>
            <a:effectLst/>
          </c:spPr>
          <c:marker>
            <c:symbol val="none"/>
          </c:marker>
          <c:val>
            <c:numRef>
              <c:f>Figure_5!$D$12:$D$33</c:f>
              <c:numCache>
                <c:formatCode>General</c:formatCode>
                <c:ptCount val="22"/>
                <c:pt idx="0">
                  <c:v>100</c:v>
                </c:pt>
                <c:pt idx="1">
                  <c:v>93.470483005366717</c:v>
                </c:pt>
                <c:pt idx="2">
                  <c:v>91.824306322079693</c:v>
                </c:pt>
                <c:pt idx="3">
                  <c:v>93.908990076272872</c:v>
                </c:pt>
                <c:pt idx="4">
                  <c:v>94.583494593271382</c:v>
                </c:pt>
                <c:pt idx="5">
                  <c:v>92.938530753611587</c:v>
                </c:pt>
                <c:pt idx="6">
                  <c:v>97.197456884722925</c:v>
                </c:pt>
                <c:pt idx="7">
                  <c:v>96.005308492157937</c:v>
                </c:pt>
                <c:pt idx="8">
                  <c:v>97.376570349489725</c:v>
                </c:pt>
                <c:pt idx="9">
                  <c:v>99.154152566484726</c:v>
                </c:pt>
                <c:pt idx="10">
                  <c:v>101.46201068248473</c:v>
                </c:pt>
              </c:numCache>
            </c:numRef>
          </c:val>
          <c:smooth val="0"/>
          <c:extLst>
            <c:ext xmlns:c16="http://schemas.microsoft.com/office/drawing/2014/chart" uri="{C3380CC4-5D6E-409C-BE32-E72D297353CC}">
              <c16:uniqueId val="{00000002-B374-EE40-BD25-9149ADA416B8}"/>
            </c:ext>
          </c:extLst>
        </c:ser>
        <c:ser>
          <c:idx val="2"/>
          <c:order val="3"/>
          <c:tx>
            <c:strRef>
              <c:f>Figure_5!$E$11</c:f>
              <c:strCache>
                <c:ptCount val="1"/>
                <c:pt idx="0">
                  <c:v>1943-50</c:v>
                </c:pt>
              </c:strCache>
            </c:strRef>
          </c:tx>
          <c:spPr>
            <a:ln>
              <a:solidFill>
                <a:srgbClr val="4D774F"/>
              </a:solidFill>
              <a:prstDash val="dash"/>
            </a:ln>
          </c:spPr>
          <c:marker>
            <c:symbol val="none"/>
          </c:marker>
          <c:val>
            <c:numRef>
              <c:f>Figure_5!$E$12:$E$33</c:f>
              <c:numCache>
                <c:formatCode>General</c:formatCode>
                <c:ptCount val="22"/>
                <c:pt idx="0">
                  <c:v>100</c:v>
                </c:pt>
                <c:pt idx="1">
                  <c:v>98.97599965759656</c:v>
                </c:pt>
                <c:pt idx="2">
                  <c:v>95.75972203700583</c:v>
                </c:pt>
                <c:pt idx="3">
                  <c:v>96.666315787155881</c:v>
                </c:pt>
                <c:pt idx="4">
                  <c:v>97.182894766619199</c:v>
                </c:pt>
                <c:pt idx="5">
                  <c:v>98.338426026566111</c:v>
                </c:pt>
                <c:pt idx="6">
                  <c:v>99.707918548856796</c:v>
                </c:pt>
                <c:pt idx="7">
                  <c:v>100.45857825973501</c:v>
                </c:pt>
              </c:numCache>
            </c:numRef>
          </c:val>
          <c:smooth val="0"/>
          <c:extLst>
            <c:ext xmlns:c16="http://schemas.microsoft.com/office/drawing/2014/chart" uri="{C3380CC4-5D6E-409C-BE32-E72D297353CC}">
              <c16:uniqueId val="{00000003-B374-EE40-BD25-9149ADA416B8}"/>
            </c:ext>
          </c:extLst>
        </c:ser>
        <c:ser>
          <c:idx val="3"/>
          <c:order val="4"/>
          <c:tx>
            <c:strRef>
              <c:f>Figure_5!$F$11</c:f>
              <c:strCache>
                <c:ptCount val="1"/>
                <c:pt idx="0">
                  <c:v>2008-30?</c:v>
                </c:pt>
              </c:strCache>
            </c:strRef>
          </c:tx>
          <c:spPr>
            <a:ln w="31750">
              <a:solidFill>
                <a:srgbClr val="C00000"/>
              </a:solidFill>
            </a:ln>
          </c:spPr>
          <c:marker>
            <c:symbol val="none"/>
          </c:marker>
          <c:val>
            <c:numRef>
              <c:f>Figure_5!$F$12:$F$33</c:f>
              <c:numCache>
                <c:formatCode>General</c:formatCode>
                <c:ptCount val="22"/>
                <c:pt idx="0">
                  <c:v>100</c:v>
                </c:pt>
                <c:pt idx="1">
                  <c:v>97.581678920270349</c:v>
                </c:pt>
                <c:pt idx="2">
                  <c:v>96.481128009359026</c:v>
                </c:pt>
                <c:pt idx="3">
                  <c:v>94.637103903502734</c:v>
                </c:pt>
                <c:pt idx="4">
                  <c:v>92.988954548492103</c:v>
                </c:pt>
                <c:pt idx="5">
                  <c:v>91.906580356727048</c:v>
                </c:pt>
                <c:pt idx="6">
                  <c:v>91.499311926605515</c:v>
                </c:pt>
                <c:pt idx="7">
                  <c:v>93.636238532110099</c:v>
                </c:pt>
                <c:pt idx="8">
                  <c:v>95.300328890427551</c:v>
                </c:pt>
                <c:pt idx="9">
                  <c:v>94.878489166504011</c:v>
                </c:pt>
                <c:pt idx="10">
                  <c:v>95.390319758123908</c:v>
                </c:pt>
                <c:pt idx="11">
                  <c:v>96.952817824377448</c:v>
                </c:pt>
                <c:pt idx="12">
                  <c:v>97.758539199716409</c:v>
                </c:pt>
                <c:pt idx="13">
                  <c:v>99.313822529456601</c:v>
                </c:pt>
                <c:pt idx="14">
                  <c:v>96.617375327875465</c:v>
                </c:pt>
                <c:pt idx="15">
                  <c:v>92.553681132897282</c:v>
                </c:pt>
              </c:numCache>
            </c:numRef>
          </c:val>
          <c:smooth val="0"/>
          <c:extLst>
            <c:ext xmlns:c16="http://schemas.microsoft.com/office/drawing/2014/chart" uri="{C3380CC4-5D6E-409C-BE32-E72D297353CC}">
              <c16:uniqueId val="{00000005-B374-EE40-BD25-9149ADA416B8}"/>
            </c:ext>
          </c:extLst>
        </c:ser>
        <c:dLbls>
          <c:showLegendKey val="0"/>
          <c:showVal val="0"/>
          <c:showCatName val="0"/>
          <c:showSerName val="0"/>
          <c:showPercent val="0"/>
          <c:showBubbleSize val="0"/>
        </c:dLbls>
        <c:smooth val="0"/>
        <c:axId val="638513632"/>
        <c:axId val="638512648"/>
      </c:lineChart>
      <c:catAx>
        <c:axId val="638513632"/>
        <c:scaling>
          <c:orientation val="minMax"/>
        </c:scaling>
        <c:delete val="0"/>
        <c:axPos val="b"/>
        <c:majorGridlines>
          <c:spPr>
            <a:ln w="9525" cap="flat" cmpd="sng" algn="ctr">
              <a:solidFill>
                <a:schemeClr val="accent1">
                  <a:lumMod val="20000"/>
                  <a:lumOff val="80000"/>
                </a:schemeClr>
              </a:solidFill>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GB" sz="1600" baseline="0">
                    <a:solidFill>
                      <a:sysClr val="windowText" lastClr="000000"/>
                    </a:solidFill>
                  </a:rPr>
                  <a:t>Years since real wages began to fall</a:t>
                </a:r>
              </a:p>
            </c:rich>
          </c:tx>
          <c:layout>
            <c:manualLayout>
              <c:xMode val="edge"/>
              <c:yMode val="edge"/>
              <c:x val="0.34405420252700969"/>
              <c:y val="0.91810413310788497"/>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638512648"/>
        <c:crosses val="autoZero"/>
        <c:auto val="1"/>
        <c:lblAlgn val="ctr"/>
        <c:lblOffset val="100"/>
        <c:noMultiLvlLbl val="0"/>
      </c:catAx>
      <c:valAx>
        <c:axId val="638512648"/>
        <c:scaling>
          <c:orientation val="minMax"/>
          <c:max val="102"/>
          <c:min val="90"/>
        </c:scaling>
        <c:delete val="0"/>
        <c:axPos val="l"/>
        <c:title>
          <c:tx>
            <c:rich>
              <a:bodyPr rot="-54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GB" sz="1600" baseline="0">
                    <a:solidFill>
                      <a:sysClr val="windowText" lastClr="000000"/>
                    </a:solidFill>
                  </a:rPr>
                  <a:t>Real wages index</a:t>
                </a:r>
              </a:p>
            </c:rich>
          </c:tx>
          <c:layout>
            <c:manualLayout>
              <c:xMode val="edge"/>
              <c:yMode val="edge"/>
              <c:x val="1.2742965268876272E-2"/>
              <c:y val="0.38128235400054028"/>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crossAx val="638513632"/>
        <c:crosses val="autoZero"/>
        <c:crossBetween val="midCat"/>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19785298576809"/>
          <c:y val="2.5143764924121327E-2"/>
          <c:w val="0.78436423549246115"/>
          <c:h val="0.83915875661689321"/>
        </c:manualLayout>
      </c:layout>
      <c:lineChart>
        <c:grouping val="standard"/>
        <c:varyColors val="0"/>
        <c:ser>
          <c:idx val="0"/>
          <c:order val="0"/>
          <c:tx>
            <c:v>The 0.01%</c:v>
          </c:tx>
          <c:spPr>
            <a:ln w="63500" cap="rnd">
              <a:solidFill>
                <a:srgbClr val="C00000"/>
              </a:solidFill>
              <a:round/>
            </a:ln>
            <a:effectLst/>
          </c:spPr>
          <c:marker>
            <c:symbol val="none"/>
          </c:marker>
          <c:cat>
            <c:numRef>
              <c:f>Figure_6!$I$13:$I$125</c:f>
              <c:numCache>
                <c:formatCode>General</c:formatCode>
                <c:ptCount val="113"/>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formatCode="0">
                  <c:v>2020</c:v>
                </c:pt>
                <c:pt idx="111" formatCode="0">
                  <c:v>2021</c:v>
                </c:pt>
                <c:pt idx="112" formatCode="0">
                  <c:v>2022</c:v>
                </c:pt>
              </c:numCache>
            </c:numRef>
          </c:cat>
          <c:val>
            <c:numRef>
              <c:f>Figure_6!$O$13:$O$125</c:f>
              <c:numCache>
                <c:formatCode>0</c:formatCode>
                <c:ptCount val="113"/>
                <c:pt idx="0">
                  <c:v>418</c:v>
                </c:pt>
                <c:pt idx="1">
                  <c:v>419.00000000000006</c:v>
                </c:pt>
                <c:pt idx="2">
                  <c:v>415.00000000000006</c:v>
                </c:pt>
                <c:pt idx="3">
                  <c:v>425</c:v>
                </c:pt>
                <c:pt idx="4">
                  <c:v>404</c:v>
                </c:pt>
                <c:pt idx="5">
                  <c:v>407</c:v>
                </c:pt>
                <c:pt idx="6">
                  <c:v>400</c:v>
                </c:pt>
                <c:pt idx="7">
                  <c:v>352</c:v>
                </c:pt>
                <c:pt idx="8">
                  <c:v>321</c:v>
                </c:pt>
                <c:pt idx="9">
                  <c:v>332</c:v>
                </c:pt>
                <c:pt idx="10">
                  <c:v>294</c:v>
                </c:pt>
                <c:pt idx="11">
                  <c:v>290</c:v>
                </c:pt>
                <c:pt idx="12">
                  <c:v>323</c:v>
                </c:pt>
                <c:pt idx="13">
                  <c:v>334</c:v>
                </c:pt>
                <c:pt idx="14">
                  <c:v>323</c:v>
                </c:pt>
                <c:pt idx="15">
                  <c:v>313</c:v>
                </c:pt>
                <c:pt idx="16">
                  <c:v>307</c:v>
                </c:pt>
                <c:pt idx="17">
                  <c:v>301</c:v>
                </c:pt>
                <c:pt idx="18">
                  <c:v>304</c:v>
                </c:pt>
                <c:pt idx="19">
                  <c:v>293</c:v>
                </c:pt>
                <c:pt idx="20">
                  <c:v>271</c:v>
                </c:pt>
                <c:pt idx="21">
                  <c:v>244</c:v>
                </c:pt>
                <c:pt idx="22">
                  <c:v>231.99999999999997</c:v>
                </c:pt>
                <c:pt idx="23">
                  <c:v>224.00000000000003</c:v>
                </c:pt>
                <c:pt idx="24">
                  <c:v>223</c:v>
                </c:pt>
                <c:pt idx="25">
                  <c:v>235</c:v>
                </c:pt>
                <c:pt idx="26">
                  <c:v>235</c:v>
                </c:pt>
                <c:pt idx="27">
                  <c:v>218.00000000000003</c:v>
                </c:pt>
                <c:pt idx="28">
                  <c:v>221</c:v>
                </c:pt>
                <c:pt idx="29">
                  <c:v>213</c:v>
                </c:pt>
                <c:pt idx="30">
                  <c:v>184</c:v>
                </c:pt>
                <c:pt idx="31">
                  <c:v>157</c:v>
                </c:pt>
                <c:pt idx="32">
                  <c:v>137</c:v>
                </c:pt>
                <c:pt idx="33">
                  <c:v>128</c:v>
                </c:pt>
                <c:pt idx="34">
                  <c:v>122</c:v>
                </c:pt>
                <c:pt idx="35">
                  <c:v>123</c:v>
                </c:pt>
                <c:pt idx="36">
                  <c:v>127</c:v>
                </c:pt>
                <c:pt idx="37">
                  <c:v>113.99999999999999</c:v>
                </c:pt>
                <c:pt idx="38">
                  <c:v>105</c:v>
                </c:pt>
                <c:pt idx="39">
                  <c:v>94</c:v>
                </c:pt>
                <c:pt idx="40">
                  <c:v>96</c:v>
                </c:pt>
                <c:pt idx="41">
                  <c:v>85</c:v>
                </c:pt>
                <c:pt idx="42">
                  <c:v>77</c:v>
                </c:pt>
                <c:pt idx="43">
                  <c:v>70</c:v>
                </c:pt>
                <c:pt idx="44">
                  <c:v>67</c:v>
                </c:pt>
                <c:pt idx="45">
                  <c:v>68</c:v>
                </c:pt>
                <c:pt idx="46">
                  <c:v>61</c:v>
                </c:pt>
                <c:pt idx="47">
                  <c:v>59</c:v>
                </c:pt>
                <c:pt idx="48">
                  <c:v>60</c:v>
                </c:pt>
                <c:pt idx="49">
                  <c:v>60</c:v>
                </c:pt>
                <c:pt idx="50">
                  <c:v>63</c:v>
                </c:pt>
                <c:pt idx="51">
                  <c:v>60.448325038829651</c:v>
                </c:pt>
                <c:pt idx="52">
                  <c:v>57.999999999999993</c:v>
                </c:pt>
                <c:pt idx="53">
                  <c:v>56.999999999999993</c:v>
                </c:pt>
                <c:pt idx="54">
                  <c:v>57.999999999999993</c:v>
                </c:pt>
                <c:pt idx="55">
                  <c:v>62</c:v>
                </c:pt>
                <c:pt idx="56">
                  <c:v>52</c:v>
                </c:pt>
                <c:pt idx="57">
                  <c:v>51</c:v>
                </c:pt>
                <c:pt idx="58">
                  <c:v>47</c:v>
                </c:pt>
                <c:pt idx="59">
                  <c:v>47</c:v>
                </c:pt>
                <c:pt idx="60">
                  <c:v>42</c:v>
                </c:pt>
                <c:pt idx="61">
                  <c:v>40</c:v>
                </c:pt>
                <c:pt idx="62">
                  <c:v>37</c:v>
                </c:pt>
                <c:pt idx="63">
                  <c:v>40</c:v>
                </c:pt>
                <c:pt idx="64">
                  <c:v>37</c:v>
                </c:pt>
                <c:pt idx="65">
                  <c:v>31</c:v>
                </c:pt>
                <c:pt idx="66">
                  <c:v>30</c:v>
                </c:pt>
                <c:pt idx="67">
                  <c:v>28.000000000000004</c:v>
                </c:pt>
                <c:pt idx="68">
                  <c:v>28.000000000000004</c:v>
                </c:pt>
                <c:pt idx="69">
                  <c:v>31</c:v>
                </c:pt>
                <c:pt idx="70">
                  <c:v>33.630686536600422</c:v>
                </c:pt>
                <c:pt idx="71">
                  <c:v>36.484615384615388</c:v>
                </c:pt>
                <c:pt idx="72">
                  <c:v>38.392307692307703</c:v>
                </c:pt>
                <c:pt idx="73">
                  <c:v>37.676923076923082</c:v>
                </c:pt>
                <c:pt idx="74">
                  <c:v>39.823076923076925</c:v>
                </c:pt>
                <c:pt idx="75">
                  <c:v>43.400000000000006</c:v>
                </c:pt>
                <c:pt idx="76">
                  <c:v>44.353846153846156</c:v>
                </c:pt>
                <c:pt idx="77">
                  <c:v>55.334585684585683</c:v>
                </c:pt>
                <c:pt idx="78">
                  <c:v>61.380138105138116</c:v>
                </c:pt>
                <c:pt idx="79">
                  <c:v>61.664634689634688</c:v>
                </c:pt>
                <c:pt idx="80">
                  <c:v>69.701663201663209</c:v>
                </c:pt>
                <c:pt idx="81">
                  <c:v>73.40011880011879</c:v>
                </c:pt>
                <c:pt idx="82">
                  <c:v>70.128408078408071</c:v>
                </c:pt>
                <c:pt idx="83">
                  <c:v>73.684615384615384</c:v>
                </c:pt>
                <c:pt idx="84">
                  <c:v>73.92307692307692</c:v>
                </c:pt>
                <c:pt idx="85">
                  <c:v>77.261538461538478</c:v>
                </c:pt>
                <c:pt idx="86">
                  <c:v>98.484615384615395</c:v>
                </c:pt>
                <c:pt idx="87">
                  <c:v>98.961538461538481</c:v>
                </c:pt>
                <c:pt idx="88">
                  <c:v>105.87692307692309</c:v>
                </c:pt>
                <c:pt idx="89">
                  <c:v>108.26153846153848</c:v>
                </c:pt>
                <c:pt idx="90">
                  <c:v>110.64615384615384</c:v>
                </c:pt>
                <c:pt idx="91">
                  <c:v>107.54615384615384</c:v>
                </c:pt>
                <c:pt idx="92">
                  <c:v>100.63076923076923</c:v>
                </c:pt>
                <c:pt idx="93">
                  <c:v>100.86923076923078</c:v>
                </c:pt>
                <c:pt idx="94">
                  <c:v>108.97692307692309</c:v>
                </c:pt>
                <c:pt idx="95">
                  <c:v>123.76153846153848</c:v>
                </c:pt>
                <c:pt idx="96">
                  <c:v>132.34615384615384</c:v>
                </c:pt>
                <c:pt idx="97">
                  <c:v>144.2692307692308</c:v>
                </c:pt>
                <c:pt idx="98">
                  <c:v>139.7017228574199</c:v>
                </c:pt>
                <c:pt idx="99">
                  <c:v>121.85384615384616</c:v>
                </c:pt>
                <c:pt idx="100">
                  <c:v>85.795054945054943</c:v>
                </c:pt>
                <c:pt idx="101">
                  <c:v>88.281868131868123</c:v>
                </c:pt>
                <c:pt idx="102">
                  <c:v>83.55692307692307</c:v>
                </c:pt>
                <c:pt idx="103">
                  <c:v>134.43201833922146</c:v>
                </c:pt>
                <c:pt idx="104">
                  <c:v>125.02481163828274</c:v>
                </c:pt>
                <c:pt idx="105">
                  <c:v>140.3531839108602</c:v>
                </c:pt>
                <c:pt idx="106">
                  <c:v>122.58695809935891</c:v>
                </c:pt>
                <c:pt idx="107">
                  <c:v>126.14020326165915</c:v>
                </c:pt>
                <c:pt idx="108">
                  <c:v>129.69344842395938</c:v>
                </c:pt>
                <c:pt idx="109">
                  <c:v>133.24669358625962</c:v>
                </c:pt>
                <c:pt idx="110">
                  <c:v>122.16446239083976</c:v>
                </c:pt>
                <c:pt idx="111">
                  <c:v>111.08223119541987</c:v>
                </c:pt>
                <c:pt idx="112">
                  <c:v>100</c:v>
                </c:pt>
              </c:numCache>
            </c:numRef>
          </c:val>
          <c:smooth val="0"/>
          <c:extLst>
            <c:ext xmlns:c16="http://schemas.microsoft.com/office/drawing/2014/chart" uri="{C3380CC4-5D6E-409C-BE32-E72D297353CC}">
              <c16:uniqueId val="{00000000-B271-C749-B87D-B3883144FDD7}"/>
            </c:ext>
          </c:extLst>
        </c:ser>
        <c:ser>
          <c:idx val="1"/>
          <c:order val="1"/>
          <c:tx>
            <c:v>The 0.1%</c:v>
          </c:tx>
          <c:spPr>
            <a:ln w="63500" cap="rnd">
              <a:solidFill>
                <a:srgbClr val="FFC000"/>
              </a:solidFill>
              <a:prstDash val="sysDot"/>
              <a:round/>
            </a:ln>
            <a:effectLst/>
          </c:spPr>
          <c:marker>
            <c:symbol val="none"/>
          </c:marker>
          <c:cat>
            <c:numRef>
              <c:f>Figure_6!$I$13:$I$125</c:f>
              <c:numCache>
                <c:formatCode>General</c:formatCode>
                <c:ptCount val="113"/>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formatCode="0">
                  <c:v>2020</c:v>
                </c:pt>
                <c:pt idx="111" formatCode="0">
                  <c:v>2021</c:v>
                </c:pt>
                <c:pt idx="112" formatCode="0">
                  <c:v>2022</c:v>
                </c:pt>
              </c:numCache>
            </c:numRef>
          </c:cat>
          <c:val>
            <c:numRef>
              <c:f>Figure_6!$P$13:$P$125</c:f>
              <c:numCache>
                <c:formatCode>0</c:formatCode>
                <c:ptCount val="113"/>
                <c:pt idx="0">
                  <c:v>110.54870588235292</c:v>
                </c:pt>
                <c:pt idx="1">
                  <c:v>110.81317647058825</c:v>
                </c:pt>
                <c:pt idx="2">
                  <c:v>109.75529411764708</c:v>
                </c:pt>
                <c:pt idx="3">
                  <c:v>112.4</c:v>
                </c:pt>
                <c:pt idx="4">
                  <c:v>107.10000000000001</c:v>
                </c:pt>
                <c:pt idx="5">
                  <c:v>107.69999999999999</c:v>
                </c:pt>
                <c:pt idx="6">
                  <c:v>104.7</c:v>
                </c:pt>
                <c:pt idx="7">
                  <c:v>92.6</c:v>
                </c:pt>
                <c:pt idx="8">
                  <c:v>86.8</c:v>
                </c:pt>
                <c:pt idx="9">
                  <c:v>89.800000000000011</c:v>
                </c:pt>
                <c:pt idx="10">
                  <c:v>80.3</c:v>
                </c:pt>
                <c:pt idx="11">
                  <c:v>80.8</c:v>
                </c:pt>
                <c:pt idx="12">
                  <c:v>90.7</c:v>
                </c:pt>
                <c:pt idx="13">
                  <c:v>92.899999999999991</c:v>
                </c:pt>
                <c:pt idx="14">
                  <c:v>90.5</c:v>
                </c:pt>
                <c:pt idx="15">
                  <c:v>87.899999999999991</c:v>
                </c:pt>
                <c:pt idx="16">
                  <c:v>86.7</c:v>
                </c:pt>
                <c:pt idx="17">
                  <c:v>84.9</c:v>
                </c:pt>
                <c:pt idx="18">
                  <c:v>85.399999999999991</c:v>
                </c:pt>
                <c:pt idx="19">
                  <c:v>83.3</c:v>
                </c:pt>
                <c:pt idx="20">
                  <c:v>78.099999999999994</c:v>
                </c:pt>
                <c:pt idx="21">
                  <c:v>71.7</c:v>
                </c:pt>
                <c:pt idx="22">
                  <c:v>68.700000000000017</c:v>
                </c:pt>
                <c:pt idx="23">
                  <c:v>67.5</c:v>
                </c:pt>
                <c:pt idx="24">
                  <c:v>67.800000000000011</c:v>
                </c:pt>
                <c:pt idx="25">
                  <c:v>69.599999999999994</c:v>
                </c:pt>
                <c:pt idx="26">
                  <c:v>70.3</c:v>
                </c:pt>
                <c:pt idx="27">
                  <c:v>65.900000000000006</c:v>
                </c:pt>
                <c:pt idx="28">
                  <c:v>65.7</c:v>
                </c:pt>
                <c:pt idx="29">
                  <c:v>63.5</c:v>
                </c:pt>
                <c:pt idx="30">
                  <c:v>56.7</c:v>
                </c:pt>
                <c:pt idx="31">
                  <c:v>50</c:v>
                </c:pt>
                <c:pt idx="32">
                  <c:v>44.400000000000006</c:v>
                </c:pt>
                <c:pt idx="33">
                  <c:v>42.300000000000004</c:v>
                </c:pt>
                <c:pt idx="34">
                  <c:v>41.3</c:v>
                </c:pt>
                <c:pt idx="35">
                  <c:v>42.300000000000004</c:v>
                </c:pt>
                <c:pt idx="36">
                  <c:v>44.800000000000004</c:v>
                </c:pt>
                <c:pt idx="37">
                  <c:v>41</c:v>
                </c:pt>
                <c:pt idx="38">
                  <c:v>38.599999999999994</c:v>
                </c:pt>
                <c:pt idx="39">
                  <c:v>34.5</c:v>
                </c:pt>
                <c:pt idx="40">
                  <c:v>35.9</c:v>
                </c:pt>
                <c:pt idx="41">
                  <c:v>32.1</c:v>
                </c:pt>
                <c:pt idx="42">
                  <c:v>29.5</c:v>
                </c:pt>
                <c:pt idx="43">
                  <c:v>27.700000000000003</c:v>
                </c:pt>
                <c:pt idx="44">
                  <c:v>27.200000000000003</c:v>
                </c:pt>
                <c:pt idx="45">
                  <c:v>26.5</c:v>
                </c:pt>
                <c:pt idx="46">
                  <c:v>24.2</c:v>
                </c:pt>
                <c:pt idx="47">
                  <c:v>23.700000000000003</c:v>
                </c:pt>
                <c:pt idx="48">
                  <c:v>23.799999999999997</c:v>
                </c:pt>
                <c:pt idx="49">
                  <c:v>23</c:v>
                </c:pt>
                <c:pt idx="50">
                  <c:v>24.5</c:v>
                </c:pt>
                <c:pt idx="51">
                  <c:v>23.686261017469956</c:v>
                </c:pt>
                <c:pt idx="52">
                  <c:v>22.9</c:v>
                </c:pt>
                <c:pt idx="53">
                  <c:v>22.3</c:v>
                </c:pt>
                <c:pt idx="54">
                  <c:v>22.599999999999998</c:v>
                </c:pt>
                <c:pt idx="55">
                  <c:v>22.799999999999997</c:v>
                </c:pt>
                <c:pt idx="56">
                  <c:v>20.399999999999999</c:v>
                </c:pt>
                <c:pt idx="57">
                  <c:v>19.099999999999998</c:v>
                </c:pt>
                <c:pt idx="58">
                  <c:v>18.700000000000003</c:v>
                </c:pt>
                <c:pt idx="59">
                  <c:v>18.5</c:v>
                </c:pt>
                <c:pt idx="60">
                  <c:v>16.399999999999999</c:v>
                </c:pt>
                <c:pt idx="61">
                  <c:v>16.7</c:v>
                </c:pt>
                <c:pt idx="62">
                  <c:v>16.100000000000001</c:v>
                </c:pt>
                <c:pt idx="63">
                  <c:v>16.799999999999997</c:v>
                </c:pt>
                <c:pt idx="64">
                  <c:v>15.8</c:v>
                </c:pt>
                <c:pt idx="65">
                  <c:v>14</c:v>
                </c:pt>
                <c:pt idx="66">
                  <c:v>13</c:v>
                </c:pt>
                <c:pt idx="67">
                  <c:v>12.7</c:v>
                </c:pt>
                <c:pt idx="68">
                  <c:v>12.4</c:v>
                </c:pt>
                <c:pt idx="69">
                  <c:v>13</c:v>
                </c:pt>
                <c:pt idx="70">
                  <c:v>14.103191128251789</c:v>
                </c:pt>
                <c:pt idx="71">
                  <c:v>15.3</c:v>
                </c:pt>
                <c:pt idx="72">
                  <c:v>16.100000000000001</c:v>
                </c:pt>
                <c:pt idx="73">
                  <c:v>15.8</c:v>
                </c:pt>
                <c:pt idx="74">
                  <c:v>16.7</c:v>
                </c:pt>
                <c:pt idx="75">
                  <c:v>18.200000000000003</c:v>
                </c:pt>
                <c:pt idx="76">
                  <c:v>18.599999999999998</c:v>
                </c:pt>
                <c:pt idx="77">
                  <c:v>23.204826254826258</c:v>
                </c:pt>
                <c:pt idx="78">
                  <c:v>25.740057915057918</c:v>
                </c:pt>
                <c:pt idx="79">
                  <c:v>25.859362934362935</c:v>
                </c:pt>
                <c:pt idx="80">
                  <c:v>29.22972972972973</c:v>
                </c:pt>
                <c:pt idx="81">
                  <c:v>30.780694980694982</c:v>
                </c:pt>
                <c:pt idx="82">
                  <c:v>29.408687258687255</c:v>
                </c:pt>
                <c:pt idx="83">
                  <c:v>30.9</c:v>
                </c:pt>
                <c:pt idx="84">
                  <c:v>31</c:v>
                </c:pt>
                <c:pt idx="85">
                  <c:v>32.400000000000006</c:v>
                </c:pt>
                <c:pt idx="86">
                  <c:v>41.3</c:v>
                </c:pt>
                <c:pt idx="87">
                  <c:v>41.5</c:v>
                </c:pt>
                <c:pt idx="88">
                  <c:v>44.400000000000006</c:v>
                </c:pt>
                <c:pt idx="89">
                  <c:v>45.4</c:v>
                </c:pt>
                <c:pt idx="90">
                  <c:v>46.4</c:v>
                </c:pt>
                <c:pt idx="91">
                  <c:v>45.099999999999994</c:v>
                </c:pt>
                <c:pt idx="92">
                  <c:v>42.199999999999996</c:v>
                </c:pt>
                <c:pt idx="93">
                  <c:v>42.300000000000004</c:v>
                </c:pt>
                <c:pt idx="94">
                  <c:v>45.7</c:v>
                </c:pt>
                <c:pt idx="95">
                  <c:v>51.900000000000006</c:v>
                </c:pt>
                <c:pt idx="96">
                  <c:v>55.5</c:v>
                </c:pt>
                <c:pt idx="97">
                  <c:v>60.5</c:v>
                </c:pt>
                <c:pt idx="98">
                  <c:v>58.584593456337359</c:v>
                </c:pt>
                <c:pt idx="99">
                  <c:v>64.600000000000009</c:v>
                </c:pt>
                <c:pt idx="100">
                  <c:v>46.6</c:v>
                </c:pt>
                <c:pt idx="101">
                  <c:v>48</c:v>
                </c:pt>
                <c:pt idx="102">
                  <c:v>45.996155376499999</c:v>
                </c:pt>
                <c:pt idx="103">
                  <c:v>71.843201833922151</c:v>
                </c:pt>
                <c:pt idx="104">
                  <c:v>67.302481163828276</c:v>
                </c:pt>
                <c:pt idx="105">
                  <c:v>58.857786801328473</c:v>
                </c:pt>
                <c:pt idx="106">
                  <c:v>51.40743404166664</c:v>
                </c:pt>
                <c:pt idx="107">
                  <c:v>52.897504593599002</c:v>
                </c:pt>
                <c:pt idx="108">
                  <c:v>54.387575145531358</c:v>
                </c:pt>
                <c:pt idx="109">
                  <c:v>55.87764569746372</c:v>
                </c:pt>
                <c:pt idx="110">
                  <c:v>53</c:v>
                </c:pt>
                <c:pt idx="111">
                  <c:v>33</c:v>
                </c:pt>
                <c:pt idx="112">
                  <c:v>32</c:v>
                </c:pt>
              </c:numCache>
            </c:numRef>
          </c:val>
          <c:smooth val="0"/>
          <c:extLst>
            <c:ext xmlns:c16="http://schemas.microsoft.com/office/drawing/2014/chart" uri="{C3380CC4-5D6E-409C-BE32-E72D297353CC}">
              <c16:uniqueId val="{00000001-B271-C749-B87D-B3883144FDD7}"/>
            </c:ext>
          </c:extLst>
        </c:ser>
        <c:ser>
          <c:idx val="2"/>
          <c:order val="2"/>
          <c:tx>
            <c:v>The 1%</c:v>
          </c:tx>
          <c:spPr>
            <a:ln w="63500" cap="rnd">
              <a:solidFill>
                <a:srgbClr val="58B1BE"/>
              </a:solidFill>
              <a:round/>
            </a:ln>
            <a:effectLst/>
          </c:spPr>
          <c:marker>
            <c:symbol val="none"/>
          </c:marker>
          <c:cat>
            <c:numRef>
              <c:f>Figure_6!$I$13:$I$125</c:f>
              <c:numCache>
                <c:formatCode>General</c:formatCode>
                <c:ptCount val="113"/>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formatCode="0">
                  <c:v>2020</c:v>
                </c:pt>
                <c:pt idx="111" formatCode="0">
                  <c:v>2021</c:v>
                </c:pt>
                <c:pt idx="112" formatCode="0">
                  <c:v>2022</c:v>
                </c:pt>
              </c:numCache>
            </c:numRef>
          </c:cat>
          <c:val>
            <c:numRef>
              <c:f>Figure_6!$Q$13:$Q$125</c:f>
              <c:numCache>
                <c:formatCode>0</c:formatCode>
                <c:ptCount val="113"/>
                <c:pt idx="0">
                  <c:v>24.327015636089897</c:v>
                </c:pt>
                <c:pt idx="1">
                  <c:v>24.385214238090118</c:v>
                </c:pt>
                <c:pt idx="2">
                  <c:v>24.152419830089258</c:v>
                </c:pt>
                <c:pt idx="3">
                  <c:v>24.734405850091406</c:v>
                </c:pt>
                <c:pt idx="4">
                  <c:v>23.586636197440587</c:v>
                </c:pt>
                <c:pt idx="5">
                  <c:v>23.704552102376596</c:v>
                </c:pt>
                <c:pt idx="6">
                  <c:v>22.960530164533822</c:v>
                </c:pt>
                <c:pt idx="7">
                  <c:v>20.34124314442413</c:v>
                </c:pt>
                <c:pt idx="8">
                  <c:v>19.239999999999998</c:v>
                </c:pt>
                <c:pt idx="9">
                  <c:v>19.59</c:v>
                </c:pt>
                <c:pt idx="10">
                  <c:v>20.022086167800452</c:v>
                </c:pt>
                <c:pt idx="11">
                  <c:v>20.284126984126985</c:v>
                </c:pt>
                <c:pt idx="12">
                  <c:v>22.829092970521543</c:v>
                </c:pt>
                <c:pt idx="13">
                  <c:v>23.308253968253965</c:v>
                </c:pt>
                <c:pt idx="14">
                  <c:v>22.761972789115646</c:v>
                </c:pt>
                <c:pt idx="15">
                  <c:v>22.125011337868479</c:v>
                </c:pt>
                <c:pt idx="16">
                  <c:v>21.863650793650791</c:v>
                </c:pt>
                <c:pt idx="17">
                  <c:v>21.400929705215418</c:v>
                </c:pt>
                <c:pt idx="18">
                  <c:v>21.49804988662131</c:v>
                </c:pt>
                <c:pt idx="19">
                  <c:v>21.052448979591837</c:v>
                </c:pt>
                <c:pt idx="20">
                  <c:v>19.825646258503401</c:v>
                </c:pt>
                <c:pt idx="21">
                  <c:v>18.313922902494333</c:v>
                </c:pt>
                <c:pt idx="22">
                  <c:v>17.589841269841273</c:v>
                </c:pt>
                <c:pt idx="23">
                  <c:v>17.375600907029479</c:v>
                </c:pt>
                <c:pt idx="24">
                  <c:v>17.499841269841273</c:v>
                </c:pt>
                <c:pt idx="25">
                  <c:v>17.821201814058952</c:v>
                </c:pt>
                <c:pt idx="26">
                  <c:v>18.05612244897959</c:v>
                </c:pt>
                <c:pt idx="27">
                  <c:v>16.98</c:v>
                </c:pt>
                <c:pt idx="28">
                  <c:v>16.842199546485261</c:v>
                </c:pt>
                <c:pt idx="29">
                  <c:v>16.292358276643988</c:v>
                </c:pt>
                <c:pt idx="30">
                  <c:v>14.693514739229025</c:v>
                </c:pt>
                <c:pt idx="31">
                  <c:v>13.08111111111111</c:v>
                </c:pt>
                <c:pt idx="32">
                  <c:v>11.672947845804989</c:v>
                </c:pt>
                <c:pt idx="33">
                  <c:v>11.180226757369615</c:v>
                </c:pt>
                <c:pt idx="34">
                  <c:v>10.985986394557823</c:v>
                </c:pt>
                <c:pt idx="35">
                  <c:v>11.298027210884355</c:v>
                </c:pt>
                <c:pt idx="36">
                  <c:v>12.04278911564626</c:v>
                </c:pt>
                <c:pt idx="37">
                  <c:v>11.073786848072562</c:v>
                </c:pt>
                <c:pt idx="38">
                  <c:v>10.480385487528343</c:v>
                </c:pt>
                <c:pt idx="39">
                  <c:v>9.3635827664399098</c:v>
                </c:pt>
                <c:pt idx="40">
                  <c:v>9.7863038548752819</c:v>
                </c:pt>
                <c:pt idx="41">
                  <c:v>10.89</c:v>
                </c:pt>
                <c:pt idx="42">
                  <c:v>10.199999999999999</c:v>
                </c:pt>
                <c:pt idx="43">
                  <c:v>9.7200000000000006</c:v>
                </c:pt>
                <c:pt idx="44">
                  <c:v>9.67</c:v>
                </c:pt>
                <c:pt idx="45">
                  <c:v>9.3000000000000007</c:v>
                </c:pt>
                <c:pt idx="46">
                  <c:v>8.75</c:v>
                </c:pt>
                <c:pt idx="47">
                  <c:v>8.6999999999999993</c:v>
                </c:pt>
                <c:pt idx="48">
                  <c:v>8.7600000000000016</c:v>
                </c:pt>
                <c:pt idx="49">
                  <c:v>8.6000000000000014</c:v>
                </c:pt>
                <c:pt idx="50">
                  <c:v>8.8699999999999992</c:v>
                </c:pt>
                <c:pt idx="51">
                  <c:v>8.6470653982601018</c:v>
                </c:pt>
                <c:pt idx="52">
                  <c:v>8.43</c:v>
                </c:pt>
                <c:pt idx="53">
                  <c:v>8.49</c:v>
                </c:pt>
                <c:pt idx="54">
                  <c:v>8.48</c:v>
                </c:pt>
                <c:pt idx="55">
                  <c:v>8.5500000000000007</c:v>
                </c:pt>
                <c:pt idx="56">
                  <c:v>7.9200000000000008</c:v>
                </c:pt>
                <c:pt idx="57">
                  <c:v>7.6900000000000013</c:v>
                </c:pt>
                <c:pt idx="58">
                  <c:v>7.54</c:v>
                </c:pt>
                <c:pt idx="59">
                  <c:v>7.4600000000000009</c:v>
                </c:pt>
                <c:pt idx="60">
                  <c:v>7.05</c:v>
                </c:pt>
                <c:pt idx="61">
                  <c:v>7.02</c:v>
                </c:pt>
                <c:pt idx="62">
                  <c:v>6.94</c:v>
                </c:pt>
                <c:pt idx="63">
                  <c:v>6.99</c:v>
                </c:pt>
                <c:pt idx="64">
                  <c:v>6.54</c:v>
                </c:pt>
                <c:pt idx="65">
                  <c:v>6.1</c:v>
                </c:pt>
                <c:pt idx="66">
                  <c:v>5.89</c:v>
                </c:pt>
                <c:pt idx="67">
                  <c:v>5.93</c:v>
                </c:pt>
                <c:pt idx="68">
                  <c:v>5.72</c:v>
                </c:pt>
                <c:pt idx="69">
                  <c:v>5.93</c:v>
                </c:pt>
                <c:pt idx="70">
                  <c:v>6.2886589943832485</c:v>
                </c:pt>
                <c:pt idx="71">
                  <c:v>6.6700000000000008</c:v>
                </c:pt>
                <c:pt idx="72">
                  <c:v>6.85</c:v>
                </c:pt>
                <c:pt idx="73">
                  <c:v>6.83</c:v>
                </c:pt>
                <c:pt idx="74">
                  <c:v>7.16</c:v>
                </c:pt>
                <c:pt idx="75">
                  <c:v>7.4</c:v>
                </c:pt>
                <c:pt idx="76">
                  <c:v>7.5499999999999989</c:v>
                </c:pt>
                <c:pt idx="77">
                  <c:v>7.78</c:v>
                </c:pt>
                <c:pt idx="78">
                  <c:v>8.6300000000000008</c:v>
                </c:pt>
                <c:pt idx="79">
                  <c:v>8.67</c:v>
                </c:pt>
                <c:pt idx="80">
                  <c:v>9.8000000000000007</c:v>
                </c:pt>
                <c:pt idx="81">
                  <c:v>10.32</c:v>
                </c:pt>
                <c:pt idx="82">
                  <c:v>9.86</c:v>
                </c:pt>
                <c:pt idx="83">
                  <c:v>10.36</c:v>
                </c:pt>
                <c:pt idx="84">
                  <c:v>10.6</c:v>
                </c:pt>
                <c:pt idx="85">
                  <c:v>10.75</c:v>
                </c:pt>
                <c:pt idx="86">
                  <c:v>11.9</c:v>
                </c:pt>
                <c:pt idx="87">
                  <c:v>12.07</c:v>
                </c:pt>
                <c:pt idx="88">
                  <c:v>12.529999999999998</c:v>
                </c:pt>
                <c:pt idx="89">
                  <c:v>12.51</c:v>
                </c:pt>
                <c:pt idx="90">
                  <c:v>12.670000000000002</c:v>
                </c:pt>
                <c:pt idx="91">
                  <c:v>12.709999999999999</c:v>
                </c:pt>
                <c:pt idx="92">
                  <c:v>12.27</c:v>
                </c:pt>
                <c:pt idx="93">
                  <c:v>12.120000000000001</c:v>
                </c:pt>
                <c:pt idx="94">
                  <c:v>12.89</c:v>
                </c:pt>
                <c:pt idx="95">
                  <c:v>14.25</c:v>
                </c:pt>
                <c:pt idx="96">
                  <c:v>14.82</c:v>
                </c:pt>
                <c:pt idx="97">
                  <c:v>15.440000000000001</c:v>
                </c:pt>
                <c:pt idx="98">
                  <c:v>15.420000000000002</c:v>
                </c:pt>
                <c:pt idx="99">
                  <c:v>15.42</c:v>
                </c:pt>
                <c:pt idx="100">
                  <c:v>12.55</c:v>
                </c:pt>
                <c:pt idx="101">
                  <c:v>12.93</c:v>
                </c:pt>
                <c:pt idx="102">
                  <c:v>12.6969002244</c:v>
                </c:pt>
                <c:pt idx="103">
                  <c:v>15.874320183392216</c:v>
                </c:pt>
                <c:pt idx="104">
                  <c:v>15.130248116382829</c:v>
                </c:pt>
                <c:pt idx="105">
                  <c:v>16.601244461031161</c:v>
                </c:pt>
                <c:pt idx="106">
                  <c:v>14.499821111533546</c:v>
                </c:pt>
                <c:pt idx="107">
                  <c:v>14.920105781433067</c:v>
                </c:pt>
                <c:pt idx="108">
                  <c:v>15.340390451332588</c:v>
                </c:pt>
                <c:pt idx="109">
                  <c:v>15.76067512123211</c:v>
                </c:pt>
                <c:pt idx="110">
                  <c:v>13.5</c:v>
                </c:pt>
                <c:pt idx="111">
                  <c:v>10.3</c:v>
                </c:pt>
                <c:pt idx="112">
                  <c:v>10.199999999999999</c:v>
                </c:pt>
              </c:numCache>
            </c:numRef>
          </c:val>
          <c:smooth val="0"/>
          <c:extLst>
            <c:ext xmlns:c16="http://schemas.microsoft.com/office/drawing/2014/chart" uri="{C3380CC4-5D6E-409C-BE32-E72D297353CC}">
              <c16:uniqueId val="{00000002-B271-C749-B87D-B3883144FDD7}"/>
            </c:ext>
          </c:extLst>
        </c:ser>
        <c:ser>
          <c:idx val="3"/>
          <c:order val="3"/>
          <c:tx>
            <c:v>The 10%</c:v>
          </c:tx>
          <c:spPr>
            <a:ln w="63500" cap="rnd">
              <a:solidFill>
                <a:srgbClr val="3D609F"/>
              </a:solidFill>
              <a:prstDash val="sysDash"/>
              <a:round/>
            </a:ln>
            <a:effectLst/>
          </c:spPr>
          <c:marker>
            <c:symbol val="none"/>
          </c:marker>
          <c:cat>
            <c:numRef>
              <c:f>Figure_6!$I$13:$I$125</c:f>
              <c:numCache>
                <c:formatCode>General</c:formatCode>
                <c:ptCount val="113"/>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formatCode="0">
                  <c:v>2020</c:v>
                </c:pt>
                <c:pt idx="111" formatCode="0">
                  <c:v>2021</c:v>
                </c:pt>
                <c:pt idx="112" formatCode="0">
                  <c:v>2022</c:v>
                </c:pt>
              </c:numCache>
            </c:numRef>
          </c:cat>
          <c:val>
            <c:numRef>
              <c:f>Figure_6!$R$13:$R$125</c:f>
              <c:numCache>
                <c:formatCode>0</c:formatCode>
                <c:ptCount val="113"/>
                <c:pt idx="0">
                  <c:v>4.6686055446822241</c:v>
                </c:pt>
                <c:pt idx="1">
                  <c:v>4.6797744574685449</c:v>
                </c:pt>
                <c:pt idx="2">
                  <c:v>4.6350988063232608</c:v>
                </c:pt>
                <c:pt idx="3">
                  <c:v>4.7467879341864716</c:v>
                </c:pt>
                <c:pt idx="4">
                  <c:v>4.5279378427787949</c:v>
                </c:pt>
                <c:pt idx="5">
                  <c:v>4.5494862888482626</c:v>
                </c:pt>
                <c:pt idx="6">
                  <c:v>4.400281535648995</c:v>
                </c:pt>
                <c:pt idx="7">
                  <c:v>3.9009360146252283</c:v>
                </c:pt>
                <c:pt idx="8">
                  <c:v>3.7030000000000003</c:v>
                </c:pt>
                <c:pt idx="9">
                  <c:v>3.8729999999999998</c:v>
                </c:pt>
                <c:pt idx="10">
                  <c:v>4.1655312298969225</c:v>
                </c:pt>
                <c:pt idx="11">
                  <c:v>4.2299865954550215</c:v>
                </c:pt>
                <c:pt idx="12">
                  <c:v>4.7649926095477451</c:v>
                </c:pt>
                <c:pt idx="13">
                  <c:v>4.859660278563199</c:v>
                </c:pt>
                <c:pt idx="14">
                  <c:v>4.7497803060903907</c:v>
                </c:pt>
                <c:pt idx="15">
                  <c:v>4.618081878431548</c:v>
                </c:pt>
                <c:pt idx="16">
                  <c:v>4.5664449680594821</c:v>
                </c:pt>
                <c:pt idx="17">
                  <c:v>4.4691711473153504</c:v>
                </c:pt>
                <c:pt idx="18">
                  <c:v>4.4873834507727048</c:v>
                </c:pt>
                <c:pt idx="19">
                  <c:v>4.4003219334859294</c:v>
                </c:pt>
                <c:pt idx="20">
                  <c:v>4.1501373816255995</c:v>
                </c:pt>
                <c:pt idx="21">
                  <c:v>3.8417097676645269</c:v>
                </c:pt>
                <c:pt idx="22">
                  <c:v>3.6927990365483296</c:v>
                </c:pt>
                <c:pt idx="23">
                  <c:v>3.6543744296336187</c:v>
                </c:pt>
                <c:pt idx="24">
                  <c:v>3.6837990365483302</c:v>
                </c:pt>
                <c:pt idx="25">
                  <c:v>3.7414359469203946</c:v>
                </c:pt>
                <c:pt idx="26">
                  <c:v>3.794679009021138</c:v>
                </c:pt>
                <c:pt idx="27">
                  <c:v>3.8369999999999997</c:v>
                </c:pt>
                <c:pt idx="28">
                  <c:v>3.7962734315948596</c:v>
                </c:pt>
                <c:pt idx="29">
                  <c:v>3.7573427815570666</c:v>
                </c:pt>
                <c:pt idx="30">
                  <c:v>3.6135119047619049</c:v>
                </c:pt>
                <c:pt idx="31">
                  <c:v>3.4683250188964472</c:v>
                </c:pt>
                <c:pt idx="32">
                  <c:v>3.3435621693121691</c:v>
                </c:pt>
                <c:pt idx="33">
                  <c:v>3.3103435374149663</c:v>
                </c:pt>
                <c:pt idx="34">
                  <c:v>3.3069729780801209</c:v>
                </c:pt>
                <c:pt idx="35">
                  <c:v>3.3542305366591081</c:v>
                </c:pt>
                <c:pt idx="36">
                  <c:v>3.4447602040816321</c:v>
                </c:pt>
                <c:pt idx="37">
                  <c:v>3.3639134542705968</c:v>
                </c:pt>
                <c:pt idx="38">
                  <c:v>3.3206267951625086</c:v>
                </c:pt>
                <c:pt idx="39">
                  <c:v>3.2250000000000001</c:v>
                </c:pt>
                <c:pt idx="40">
                  <c:v>3.2287437641723349</c:v>
                </c:pt>
                <c:pt idx="41">
                  <c:v>3.3005850340136051</c:v>
                </c:pt>
                <c:pt idx="42">
                  <c:v>3.1930566893424031</c:v>
                </c:pt>
                <c:pt idx="43">
                  <c:v>3.1065283446712018</c:v>
                </c:pt>
                <c:pt idx="44">
                  <c:v>3.0629999999999997</c:v>
                </c:pt>
                <c:pt idx="45">
                  <c:v>3.1846666666666668</c:v>
                </c:pt>
                <c:pt idx="46">
                  <c:v>3.021171428571428</c:v>
                </c:pt>
                <c:pt idx="47">
                  <c:v>3.0161714285714281</c:v>
                </c:pt>
                <c:pt idx="48">
                  <c:v>3.0391238095238098</c:v>
                </c:pt>
                <c:pt idx="49">
                  <c:v>2.996</c:v>
                </c:pt>
                <c:pt idx="50">
                  <c:v>3.0764918566775243</c:v>
                </c:pt>
                <c:pt idx="51">
                  <c:v>3.0059202021873204</c:v>
                </c:pt>
                <c:pt idx="52">
                  <c:v>2.9370000000000003</c:v>
                </c:pt>
                <c:pt idx="53">
                  <c:v>2.9939999999999998</c:v>
                </c:pt>
                <c:pt idx="54">
                  <c:v>2.9910000000000001</c:v>
                </c:pt>
                <c:pt idx="55">
                  <c:v>2.988</c:v>
                </c:pt>
                <c:pt idx="56">
                  <c:v>2.8940000000000006</c:v>
                </c:pt>
                <c:pt idx="57">
                  <c:v>2.8780000000000001</c:v>
                </c:pt>
                <c:pt idx="58">
                  <c:v>2.8550000000000004</c:v>
                </c:pt>
                <c:pt idx="59">
                  <c:v>2.8720000000000003</c:v>
                </c:pt>
                <c:pt idx="60">
                  <c:v>2.8820000000000001</c:v>
                </c:pt>
                <c:pt idx="61">
                  <c:v>2.9289999999999998</c:v>
                </c:pt>
                <c:pt idx="62">
                  <c:v>2.8899999999999997</c:v>
                </c:pt>
                <c:pt idx="63">
                  <c:v>2.8310000000000004</c:v>
                </c:pt>
                <c:pt idx="64">
                  <c:v>2.8099999999999996</c:v>
                </c:pt>
                <c:pt idx="65">
                  <c:v>2.782</c:v>
                </c:pt>
                <c:pt idx="66">
                  <c:v>2.7890000000000001</c:v>
                </c:pt>
                <c:pt idx="67">
                  <c:v>2.7960000000000003</c:v>
                </c:pt>
                <c:pt idx="68">
                  <c:v>2.7779999999999996</c:v>
                </c:pt>
                <c:pt idx="69">
                  <c:v>2.8370000000000006</c:v>
                </c:pt>
                <c:pt idx="70">
                  <c:v>2.9668958393663836</c:v>
                </c:pt>
                <c:pt idx="71">
                  <c:v>3.1030000000000002</c:v>
                </c:pt>
                <c:pt idx="72">
                  <c:v>3.1230000000000002</c:v>
                </c:pt>
                <c:pt idx="73">
                  <c:v>3.1760000000000006</c:v>
                </c:pt>
                <c:pt idx="74">
                  <c:v>3.2520000000000002</c:v>
                </c:pt>
                <c:pt idx="75">
                  <c:v>3.2649999999999997</c:v>
                </c:pt>
                <c:pt idx="76">
                  <c:v>3.2939999999999996</c:v>
                </c:pt>
                <c:pt idx="77">
                  <c:v>3.3270000000000004</c:v>
                </c:pt>
                <c:pt idx="78">
                  <c:v>3.4210000000000003</c:v>
                </c:pt>
                <c:pt idx="79">
                  <c:v>3.415</c:v>
                </c:pt>
                <c:pt idx="80">
                  <c:v>3.6900000000000004</c:v>
                </c:pt>
                <c:pt idx="81">
                  <c:v>3.7650000000000006</c:v>
                </c:pt>
                <c:pt idx="82">
                  <c:v>3.7640000000000002</c:v>
                </c:pt>
                <c:pt idx="83">
                  <c:v>3.8340000000000005</c:v>
                </c:pt>
                <c:pt idx="84">
                  <c:v>3.8329999999999997</c:v>
                </c:pt>
                <c:pt idx="85">
                  <c:v>3.851</c:v>
                </c:pt>
                <c:pt idx="86">
                  <c:v>3.9299999999999997</c:v>
                </c:pt>
                <c:pt idx="87">
                  <c:v>3.8939999999999997</c:v>
                </c:pt>
                <c:pt idx="88">
                  <c:v>3.9470000000000001</c:v>
                </c:pt>
                <c:pt idx="89">
                  <c:v>3.8969999999999998</c:v>
                </c:pt>
                <c:pt idx="90">
                  <c:v>3.843</c:v>
                </c:pt>
                <c:pt idx="91">
                  <c:v>3.9329999999999998</c:v>
                </c:pt>
                <c:pt idx="92">
                  <c:v>3.8689999999999998</c:v>
                </c:pt>
                <c:pt idx="93">
                  <c:v>3.7749999999999999</c:v>
                </c:pt>
                <c:pt idx="94">
                  <c:v>3.9539999999999997</c:v>
                </c:pt>
                <c:pt idx="95">
                  <c:v>4.1620000000000008</c:v>
                </c:pt>
                <c:pt idx="96">
                  <c:v>4.1989999999999998</c:v>
                </c:pt>
                <c:pt idx="97">
                  <c:v>4.2610000000000001</c:v>
                </c:pt>
                <c:pt idx="98">
                  <c:v>4.2278211034988908</c:v>
                </c:pt>
                <c:pt idx="99">
                  <c:v>4.1635198071381065</c:v>
                </c:pt>
                <c:pt idx="100">
                  <c:v>3.8100000000000009</c:v>
                </c:pt>
                <c:pt idx="101">
                  <c:v>3.91</c:v>
                </c:pt>
                <c:pt idx="102">
                  <c:v>3.9096900224400004</c:v>
                </c:pt>
                <c:pt idx="103">
                  <c:v>4.1289999999999996</c:v>
                </c:pt>
                <c:pt idx="104">
                  <c:v>3.9989999999999997</c:v>
                </c:pt>
                <c:pt idx="105">
                  <c:v>5.0924220790471066</c:v>
                </c:pt>
                <c:pt idx="106">
                  <c:v>4.4478116892943085</c:v>
                </c:pt>
                <c:pt idx="107">
                  <c:v>4.5767337672448676</c:v>
                </c:pt>
                <c:pt idx="108">
                  <c:v>4.7056558451954267</c:v>
                </c:pt>
                <c:pt idx="109">
                  <c:v>4.8345779231459858</c:v>
                </c:pt>
                <c:pt idx="110">
                  <c:v>3.75</c:v>
                </c:pt>
                <c:pt idx="111">
                  <c:v>3.38</c:v>
                </c:pt>
                <c:pt idx="112">
                  <c:v>3.37</c:v>
                </c:pt>
              </c:numCache>
            </c:numRef>
          </c:val>
          <c:smooth val="0"/>
          <c:extLst>
            <c:ext xmlns:c16="http://schemas.microsoft.com/office/drawing/2014/chart" uri="{C3380CC4-5D6E-409C-BE32-E72D297353CC}">
              <c16:uniqueId val="{00000003-B271-C749-B87D-B3883144FDD7}"/>
            </c:ext>
          </c:extLst>
        </c:ser>
        <c:dLbls>
          <c:showLegendKey val="0"/>
          <c:showVal val="0"/>
          <c:showCatName val="0"/>
          <c:showSerName val="0"/>
          <c:showPercent val="0"/>
          <c:showBubbleSize val="0"/>
        </c:dLbls>
        <c:smooth val="0"/>
        <c:axId val="2144749496"/>
        <c:axId val="2144349480"/>
      </c:lineChart>
      <c:catAx>
        <c:axId val="2144749496"/>
        <c:scaling>
          <c:orientation val="minMax"/>
          <c:max val="114"/>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44349480"/>
        <c:crosses val="autoZero"/>
        <c:auto val="0"/>
        <c:lblAlgn val="ctr"/>
        <c:lblOffset val="100"/>
        <c:tickMarkSkip val="10"/>
        <c:noMultiLvlLbl val="0"/>
      </c:catAx>
      <c:valAx>
        <c:axId val="2144349480"/>
        <c:scaling>
          <c:logBase val="2"/>
          <c:orientation val="minMax"/>
          <c:max val="512"/>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0" i="0" u="none" strike="noStrike" kern="1200" spc="0" baseline="0">
                    <a:solidFill>
                      <a:sysClr val="windowText" lastClr="000000">
                        <a:lumMod val="65000"/>
                        <a:lumOff val="35000"/>
                      </a:sysClr>
                    </a:solidFill>
                  </a:rPr>
                  <a:t>Multiples of income received by each income group (estimates 2015–22)</a:t>
                </a:r>
              </a:p>
            </c:rich>
          </c:tx>
          <c:layout>
            <c:manualLayout>
              <c:xMode val="edge"/>
              <c:yMode val="edge"/>
              <c:x val="4.3013522766175968E-2"/>
              <c:y val="0.15420184319065383"/>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144749496"/>
        <c:crosses val="autoZero"/>
        <c:crossBetween val="between"/>
      </c:valAx>
      <c:spPr>
        <a:noFill/>
        <a:ln>
          <a:noFill/>
        </a:ln>
        <a:effectLst/>
      </c:spPr>
    </c:plotArea>
    <c:legend>
      <c:legendPos val="b"/>
      <c:layout>
        <c:manualLayout>
          <c:xMode val="edge"/>
          <c:yMode val="edge"/>
          <c:x val="0.16849024306744265"/>
          <c:y val="0.94569593274524877"/>
          <c:w val="0.75774001075952457"/>
          <c:h val="3.174767627730744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Figure_8!$J$18</c:f>
              <c:strCache>
                <c:ptCount val="1"/>
                <c:pt idx="0">
                  <c:v>Change</c:v>
                </c:pt>
              </c:strCache>
            </c:strRef>
          </c:tx>
          <c:spPr>
            <a:solidFill>
              <a:schemeClr val="tx1"/>
            </a:solidFill>
            <a:ln>
              <a:noFill/>
            </a:ln>
            <a:effectLst/>
          </c:spPr>
          <c:invertIfNegative val="0"/>
          <c:dPt>
            <c:idx val="0"/>
            <c:invertIfNegative val="0"/>
            <c:bubble3D val="0"/>
            <c:spPr>
              <a:solidFill>
                <a:srgbClr val="806995"/>
              </a:solidFill>
              <a:ln>
                <a:noFill/>
              </a:ln>
              <a:effectLst/>
            </c:spPr>
            <c:extLst>
              <c:ext xmlns:c16="http://schemas.microsoft.com/office/drawing/2014/chart" uri="{C3380CC4-5D6E-409C-BE32-E72D297353CC}">
                <c16:uniqueId val="{00000026-91F0-D940-ABCB-834AD75EA024}"/>
              </c:ext>
            </c:extLst>
          </c:dPt>
          <c:dPt>
            <c:idx val="1"/>
            <c:invertIfNegative val="0"/>
            <c:bubble3D val="0"/>
            <c:spPr>
              <a:solidFill>
                <a:srgbClr val="806995"/>
              </a:solidFill>
              <a:ln>
                <a:noFill/>
              </a:ln>
              <a:effectLst/>
            </c:spPr>
            <c:extLst>
              <c:ext xmlns:c16="http://schemas.microsoft.com/office/drawing/2014/chart" uri="{C3380CC4-5D6E-409C-BE32-E72D297353CC}">
                <c16:uniqueId val="{00000025-91F0-D940-ABCB-834AD75EA024}"/>
              </c:ext>
            </c:extLst>
          </c:dPt>
          <c:dPt>
            <c:idx val="2"/>
            <c:invertIfNegative val="0"/>
            <c:bubble3D val="0"/>
            <c:spPr>
              <a:solidFill>
                <a:srgbClr val="806995"/>
              </a:solidFill>
              <a:ln>
                <a:noFill/>
              </a:ln>
              <a:effectLst/>
            </c:spPr>
            <c:extLst>
              <c:ext xmlns:c16="http://schemas.microsoft.com/office/drawing/2014/chart" uri="{C3380CC4-5D6E-409C-BE32-E72D297353CC}">
                <c16:uniqueId val="{00000024-91F0-D940-ABCB-834AD75EA024}"/>
              </c:ext>
            </c:extLst>
          </c:dPt>
          <c:dPt>
            <c:idx val="3"/>
            <c:invertIfNegative val="0"/>
            <c:bubble3D val="0"/>
            <c:spPr>
              <a:solidFill>
                <a:srgbClr val="806995"/>
              </a:solidFill>
              <a:ln>
                <a:noFill/>
              </a:ln>
              <a:effectLst/>
            </c:spPr>
            <c:extLst>
              <c:ext xmlns:c16="http://schemas.microsoft.com/office/drawing/2014/chart" uri="{C3380CC4-5D6E-409C-BE32-E72D297353CC}">
                <c16:uniqueId val="{00000023-91F0-D940-ABCB-834AD75EA024}"/>
              </c:ext>
            </c:extLst>
          </c:dPt>
          <c:dPt>
            <c:idx val="4"/>
            <c:invertIfNegative val="0"/>
            <c:bubble3D val="0"/>
            <c:spPr>
              <a:solidFill>
                <a:srgbClr val="806995"/>
              </a:solidFill>
              <a:ln>
                <a:noFill/>
              </a:ln>
              <a:effectLst/>
            </c:spPr>
            <c:extLst>
              <c:ext xmlns:c16="http://schemas.microsoft.com/office/drawing/2014/chart" uri="{C3380CC4-5D6E-409C-BE32-E72D297353CC}">
                <c16:uniqueId val="{00000022-91F0-D940-ABCB-834AD75EA024}"/>
              </c:ext>
            </c:extLst>
          </c:dPt>
          <c:dPt>
            <c:idx val="5"/>
            <c:invertIfNegative val="0"/>
            <c:bubble3D val="0"/>
            <c:spPr>
              <a:solidFill>
                <a:srgbClr val="806995"/>
              </a:solidFill>
              <a:ln>
                <a:noFill/>
              </a:ln>
              <a:effectLst/>
            </c:spPr>
            <c:extLst>
              <c:ext xmlns:c16="http://schemas.microsoft.com/office/drawing/2014/chart" uri="{C3380CC4-5D6E-409C-BE32-E72D297353CC}">
                <c16:uniqueId val="{00000021-91F0-D940-ABCB-834AD75EA024}"/>
              </c:ext>
            </c:extLst>
          </c:dPt>
          <c:dPt>
            <c:idx val="6"/>
            <c:invertIfNegative val="0"/>
            <c:bubble3D val="0"/>
            <c:spPr>
              <a:solidFill>
                <a:srgbClr val="806995"/>
              </a:solidFill>
              <a:ln>
                <a:noFill/>
              </a:ln>
              <a:effectLst/>
            </c:spPr>
            <c:extLst>
              <c:ext xmlns:c16="http://schemas.microsoft.com/office/drawing/2014/chart" uri="{C3380CC4-5D6E-409C-BE32-E72D297353CC}">
                <c16:uniqueId val="{00000020-91F0-D940-ABCB-834AD75EA024}"/>
              </c:ext>
            </c:extLst>
          </c:dPt>
          <c:dPt>
            <c:idx val="7"/>
            <c:invertIfNegative val="0"/>
            <c:bubble3D val="0"/>
            <c:spPr>
              <a:solidFill>
                <a:srgbClr val="806995"/>
              </a:solidFill>
              <a:ln>
                <a:noFill/>
              </a:ln>
              <a:effectLst/>
            </c:spPr>
            <c:extLst>
              <c:ext xmlns:c16="http://schemas.microsoft.com/office/drawing/2014/chart" uri="{C3380CC4-5D6E-409C-BE32-E72D297353CC}">
                <c16:uniqueId val="{0000001F-91F0-D940-ABCB-834AD75EA024}"/>
              </c:ext>
            </c:extLst>
          </c:dPt>
          <c:dPt>
            <c:idx val="8"/>
            <c:invertIfNegative val="0"/>
            <c:bubble3D val="0"/>
            <c:spPr>
              <a:solidFill>
                <a:srgbClr val="806995"/>
              </a:solidFill>
              <a:ln>
                <a:noFill/>
              </a:ln>
              <a:effectLst/>
            </c:spPr>
            <c:extLst>
              <c:ext xmlns:c16="http://schemas.microsoft.com/office/drawing/2014/chart" uri="{C3380CC4-5D6E-409C-BE32-E72D297353CC}">
                <c16:uniqueId val="{0000001E-91F0-D940-ABCB-834AD75EA024}"/>
              </c:ext>
            </c:extLst>
          </c:dPt>
          <c:dPt>
            <c:idx val="9"/>
            <c:invertIfNegative val="0"/>
            <c:bubble3D val="0"/>
            <c:spPr>
              <a:solidFill>
                <a:srgbClr val="806995"/>
              </a:solidFill>
              <a:ln>
                <a:noFill/>
              </a:ln>
              <a:effectLst/>
            </c:spPr>
            <c:extLst>
              <c:ext xmlns:c16="http://schemas.microsoft.com/office/drawing/2014/chart" uri="{C3380CC4-5D6E-409C-BE32-E72D297353CC}">
                <c16:uniqueId val="{0000001D-91F0-D940-ABCB-834AD75EA024}"/>
              </c:ext>
            </c:extLst>
          </c:dPt>
          <c:dPt>
            <c:idx val="10"/>
            <c:invertIfNegative val="0"/>
            <c:bubble3D val="0"/>
            <c:spPr>
              <a:solidFill>
                <a:srgbClr val="3D609F"/>
              </a:solidFill>
              <a:ln>
                <a:noFill/>
              </a:ln>
              <a:effectLst/>
            </c:spPr>
            <c:extLst>
              <c:ext xmlns:c16="http://schemas.microsoft.com/office/drawing/2014/chart" uri="{C3380CC4-5D6E-409C-BE32-E72D297353CC}">
                <c16:uniqueId val="{0000001C-91F0-D940-ABCB-834AD75EA024}"/>
              </c:ext>
            </c:extLst>
          </c:dPt>
          <c:dPt>
            <c:idx val="11"/>
            <c:invertIfNegative val="0"/>
            <c:bubble3D val="0"/>
            <c:spPr>
              <a:solidFill>
                <a:srgbClr val="3D609F"/>
              </a:solidFill>
              <a:ln>
                <a:noFill/>
              </a:ln>
              <a:effectLst/>
            </c:spPr>
            <c:extLst>
              <c:ext xmlns:c16="http://schemas.microsoft.com/office/drawing/2014/chart" uri="{C3380CC4-5D6E-409C-BE32-E72D297353CC}">
                <c16:uniqueId val="{0000001B-91F0-D940-ABCB-834AD75EA024}"/>
              </c:ext>
            </c:extLst>
          </c:dPt>
          <c:dPt>
            <c:idx val="12"/>
            <c:invertIfNegative val="0"/>
            <c:bubble3D val="0"/>
            <c:spPr>
              <a:solidFill>
                <a:srgbClr val="3D609F"/>
              </a:solidFill>
              <a:ln>
                <a:noFill/>
              </a:ln>
              <a:effectLst/>
            </c:spPr>
            <c:extLst>
              <c:ext xmlns:c16="http://schemas.microsoft.com/office/drawing/2014/chart" uri="{C3380CC4-5D6E-409C-BE32-E72D297353CC}">
                <c16:uniqueId val="{0000001A-91F0-D940-ABCB-834AD75EA024}"/>
              </c:ext>
            </c:extLst>
          </c:dPt>
          <c:dPt>
            <c:idx val="13"/>
            <c:invertIfNegative val="0"/>
            <c:bubble3D val="0"/>
            <c:spPr>
              <a:solidFill>
                <a:srgbClr val="3D609F"/>
              </a:solidFill>
              <a:ln>
                <a:noFill/>
              </a:ln>
              <a:effectLst/>
            </c:spPr>
            <c:extLst>
              <c:ext xmlns:c16="http://schemas.microsoft.com/office/drawing/2014/chart" uri="{C3380CC4-5D6E-409C-BE32-E72D297353CC}">
                <c16:uniqueId val="{00000019-91F0-D940-ABCB-834AD75EA024}"/>
              </c:ext>
            </c:extLst>
          </c:dPt>
          <c:dPt>
            <c:idx val="14"/>
            <c:invertIfNegative val="0"/>
            <c:bubble3D val="0"/>
            <c:spPr>
              <a:solidFill>
                <a:srgbClr val="3D609F"/>
              </a:solidFill>
              <a:ln>
                <a:noFill/>
              </a:ln>
              <a:effectLst/>
            </c:spPr>
            <c:extLst>
              <c:ext xmlns:c16="http://schemas.microsoft.com/office/drawing/2014/chart" uri="{C3380CC4-5D6E-409C-BE32-E72D297353CC}">
                <c16:uniqueId val="{00000018-91F0-D940-ABCB-834AD75EA024}"/>
              </c:ext>
            </c:extLst>
          </c:dPt>
          <c:dPt>
            <c:idx val="15"/>
            <c:invertIfNegative val="0"/>
            <c:bubble3D val="0"/>
            <c:spPr>
              <a:solidFill>
                <a:srgbClr val="3D609F"/>
              </a:solidFill>
              <a:ln>
                <a:noFill/>
              </a:ln>
              <a:effectLst/>
            </c:spPr>
            <c:extLst>
              <c:ext xmlns:c16="http://schemas.microsoft.com/office/drawing/2014/chart" uri="{C3380CC4-5D6E-409C-BE32-E72D297353CC}">
                <c16:uniqueId val="{00000017-91F0-D940-ABCB-834AD75EA024}"/>
              </c:ext>
            </c:extLst>
          </c:dPt>
          <c:dPt>
            <c:idx val="16"/>
            <c:invertIfNegative val="0"/>
            <c:bubble3D val="0"/>
            <c:spPr>
              <a:solidFill>
                <a:srgbClr val="3D609F"/>
              </a:solidFill>
              <a:ln>
                <a:noFill/>
              </a:ln>
              <a:effectLst/>
            </c:spPr>
            <c:extLst>
              <c:ext xmlns:c16="http://schemas.microsoft.com/office/drawing/2014/chart" uri="{C3380CC4-5D6E-409C-BE32-E72D297353CC}">
                <c16:uniqueId val="{00000016-91F0-D940-ABCB-834AD75EA024}"/>
              </c:ext>
            </c:extLst>
          </c:dPt>
          <c:dPt>
            <c:idx val="17"/>
            <c:invertIfNegative val="0"/>
            <c:bubble3D val="0"/>
            <c:spPr>
              <a:solidFill>
                <a:srgbClr val="3D609F"/>
              </a:solidFill>
              <a:ln>
                <a:noFill/>
              </a:ln>
              <a:effectLst/>
            </c:spPr>
            <c:extLst>
              <c:ext xmlns:c16="http://schemas.microsoft.com/office/drawing/2014/chart" uri="{C3380CC4-5D6E-409C-BE32-E72D297353CC}">
                <c16:uniqueId val="{00000015-91F0-D940-ABCB-834AD75EA024}"/>
              </c:ext>
            </c:extLst>
          </c:dPt>
          <c:dPt>
            <c:idx val="18"/>
            <c:invertIfNegative val="0"/>
            <c:bubble3D val="0"/>
            <c:spPr>
              <a:solidFill>
                <a:srgbClr val="3D609F"/>
              </a:solidFill>
              <a:ln>
                <a:noFill/>
              </a:ln>
              <a:effectLst/>
            </c:spPr>
            <c:extLst>
              <c:ext xmlns:c16="http://schemas.microsoft.com/office/drawing/2014/chart" uri="{C3380CC4-5D6E-409C-BE32-E72D297353CC}">
                <c16:uniqueId val="{00000014-91F0-D940-ABCB-834AD75EA024}"/>
              </c:ext>
            </c:extLst>
          </c:dPt>
          <c:dPt>
            <c:idx val="19"/>
            <c:invertIfNegative val="0"/>
            <c:bubble3D val="0"/>
            <c:spPr>
              <a:solidFill>
                <a:srgbClr val="3D609F"/>
              </a:solidFill>
              <a:ln>
                <a:noFill/>
              </a:ln>
              <a:effectLst/>
            </c:spPr>
            <c:extLst>
              <c:ext xmlns:c16="http://schemas.microsoft.com/office/drawing/2014/chart" uri="{C3380CC4-5D6E-409C-BE32-E72D297353CC}">
                <c16:uniqueId val="{00000013-91F0-D940-ABCB-834AD75EA024}"/>
              </c:ext>
            </c:extLst>
          </c:dPt>
          <c:dPt>
            <c:idx val="20"/>
            <c:invertIfNegative val="0"/>
            <c:bubble3D val="0"/>
            <c:spPr>
              <a:solidFill>
                <a:srgbClr val="4D774F"/>
              </a:solidFill>
              <a:ln>
                <a:noFill/>
              </a:ln>
              <a:effectLst/>
            </c:spPr>
            <c:extLst>
              <c:ext xmlns:c16="http://schemas.microsoft.com/office/drawing/2014/chart" uri="{C3380CC4-5D6E-409C-BE32-E72D297353CC}">
                <c16:uniqueId val="{00000012-91F0-D940-ABCB-834AD75EA024}"/>
              </c:ext>
            </c:extLst>
          </c:dPt>
          <c:dPt>
            <c:idx val="21"/>
            <c:invertIfNegative val="0"/>
            <c:bubble3D val="0"/>
            <c:spPr>
              <a:solidFill>
                <a:srgbClr val="4D774F"/>
              </a:solidFill>
              <a:ln>
                <a:noFill/>
              </a:ln>
              <a:effectLst/>
            </c:spPr>
            <c:extLst>
              <c:ext xmlns:c16="http://schemas.microsoft.com/office/drawing/2014/chart" uri="{C3380CC4-5D6E-409C-BE32-E72D297353CC}">
                <c16:uniqueId val="{00000011-91F0-D940-ABCB-834AD75EA024}"/>
              </c:ext>
            </c:extLst>
          </c:dPt>
          <c:dPt>
            <c:idx val="22"/>
            <c:invertIfNegative val="0"/>
            <c:bubble3D val="0"/>
            <c:spPr>
              <a:solidFill>
                <a:srgbClr val="4D774F"/>
              </a:solidFill>
              <a:ln>
                <a:noFill/>
              </a:ln>
              <a:effectLst/>
            </c:spPr>
            <c:extLst>
              <c:ext xmlns:c16="http://schemas.microsoft.com/office/drawing/2014/chart" uri="{C3380CC4-5D6E-409C-BE32-E72D297353CC}">
                <c16:uniqueId val="{00000010-91F0-D940-ABCB-834AD75EA024}"/>
              </c:ext>
            </c:extLst>
          </c:dPt>
          <c:dPt>
            <c:idx val="23"/>
            <c:invertIfNegative val="0"/>
            <c:bubble3D val="0"/>
            <c:spPr>
              <a:solidFill>
                <a:srgbClr val="4D774F"/>
              </a:solidFill>
              <a:ln>
                <a:noFill/>
              </a:ln>
              <a:effectLst/>
            </c:spPr>
            <c:extLst>
              <c:ext xmlns:c16="http://schemas.microsoft.com/office/drawing/2014/chart" uri="{C3380CC4-5D6E-409C-BE32-E72D297353CC}">
                <c16:uniqueId val="{0000000F-91F0-D940-ABCB-834AD75EA024}"/>
              </c:ext>
            </c:extLst>
          </c:dPt>
          <c:dPt>
            <c:idx val="24"/>
            <c:invertIfNegative val="0"/>
            <c:bubble3D val="0"/>
            <c:spPr>
              <a:solidFill>
                <a:srgbClr val="4D774F"/>
              </a:solidFill>
              <a:ln>
                <a:noFill/>
              </a:ln>
              <a:effectLst/>
            </c:spPr>
            <c:extLst>
              <c:ext xmlns:c16="http://schemas.microsoft.com/office/drawing/2014/chart" uri="{C3380CC4-5D6E-409C-BE32-E72D297353CC}">
                <c16:uniqueId val="{0000000E-91F0-D940-ABCB-834AD75EA024}"/>
              </c:ext>
            </c:extLst>
          </c:dPt>
          <c:dPt>
            <c:idx val="26"/>
            <c:invertIfNegative val="0"/>
            <c:bubble3D val="0"/>
            <c:spPr>
              <a:solidFill>
                <a:srgbClr val="ED6F32"/>
              </a:solidFill>
              <a:ln>
                <a:noFill/>
              </a:ln>
              <a:effectLst/>
            </c:spPr>
            <c:extLst>
              <c:ext xmlns:c16="http://schemas.microsoft.com/office/drawing/2014/chart" uri="{C3380CC4-5D6E-409C-BE32-E72D297353CC}">
                <c16:uniqueId val="{0000000D-91F0-D940-ABCB-834AD75EA024}"/>
              </c:ext>
            </c:extLst>
          </c:dPt>
          <c:dPt>
            <c:idx val="27"/>
            <c:invertIfNegative val="0"/>
            <c:bubble3D val="0"/>
            <c:spPr>
              <a:solidFill>
                <a:srgbClr val="ED6F32"/>
              </a:solidFill>
              <a:ln>
                <a:noFill/>
              </a:ln>
              <a:effectLst/>
            </c:spPr>
            <c:extLst>
              <c:ext xmlns:c16="http://schemas.microsoft.com/office/drawing/2014/chart" uri="{C3380CC4-5D6E-409C-BE32-E72D297353CC}">
                <c16:uniqueId val="{0000000C-91F0-D940-ABCB-834AD75EA024}"/>
              </c:ext>
            </c:extLst>
          </c:dPt>
          <c:dPt>
            <c:idx val="28"/>
            <c:invertIfNegative val="0"/>
            <c:bubble3D val="0"/>
            <c:spPr>
              <a:solidFill>
                <a:srgbClr val="ED6F32"/>
              </a:solidFill>
              <a:ln>
                <a:noFill/>
              </a:ln>
              <a:effectLst/>
            </c:spPr>
            <c:extLst>
              <c:ext xmlns:c16="http://schemas.microsoft.com/office/drawing/2014/chart" uri="{C3380CC4-5D6E-409C-BE32-E72D297353CC}">
                <c16:uniqueId val="{0000000B-91F0-D940-ABCB-834AD75EA024}"/>
              </c:ext>
            </c:extLst>
          </c:dPt>
          <c:dPt>
            <c:idx val="29"/>
            <c:invertIfNegative val="0"/>
            <c:bubble3D val="0"/>
            <c:spPr>
              <a:solidFill>
                <a:srgbClr val="ED6F32"/>
              </a:solidFill>
              <a:ln>
                <a:noFill/>
              </a:ln>
              <a:effectLst/>
            </c:spPr>
            <c:extLst>
              <c:ext xmlns:c16="http://schemas.microsoft.com/office/drawing/2014/chart" uri="{C3380CC4-5D6E-409C-BE32-E72D297353CC}">
                <c16:uniqueId val="{0000000A-91F0-D940-ABCB-834AD75EA024}"/>
              </c:ext>
            </c:extLst>
          </c:dPt>
          <c:dPt>
            <c:idx val="30"/>
            <c:invertIfNegative val="0"/>
            <c:bubble3D val="0"/>
            <c:spPr>
              <a:solidFill>
                <a:srgbClr val="ED6F32"/>
              </a:solidFill>
              <a:ln>
                <a:noFill/>
              </a:ln>
              <a:effectLst/>
            </c:spPr>
            <c:extLst>
              <c:ext xmlns:c16="http://schemas.microsoft.com/office/drawing/2014/chart" uri="{C3380CC4-5D6E-409C-BE32-E72D297353CC}">
                <c16:uniqueId val="{00000009-91F0-D940-ABCB-834AD75EA024}"/>
              </c:ext>
            </c:extLst>
          </c:dPt>
          <c:dPt>
            <c:idx val="31"/>
            <c:invertIfNegative val="0"/>
            <c:bubble3D val="0"/>
            <c:spPr>
              <a:solidFill>
                <a:srgbClr val="ED6F32"/>
              </a:solidFill>
              <a:ln>
                <a:noFill/>
              </a:ln>
              <a:effectLst/>
            </c:spPr>
            <c:extLst>
              <c:ext xmlns:c16="http://schemas.microsoft.com/office/drawing/2014/chart" uri="{C3380CC4-5D6E-409C-BE32-E72D297353CC}">
                <c16:uniqueId val="{00000008-91F0-D940-ABCB-834AD75EA024}"/>
              </c:ext>
            </c:extLst>
          </c:dPt>
          <c:dPt>
            <c:idx val="32"/>
            <c:invertIfNegative val="0"/>
            <c:bubble3D val="0"/>
            <c:spPr>
              <a:solidFill>
                <a:srgbClr val="ED6F32"/>
              </a:solidFill>
              <a:ln>
                <a:noFill/>
              </a:ln>
              <a:effectLst/>
            </c:spPr>
            <c:extLst>
              <c:ext xmlns:c16="http://schemas.microsoft.com/office/drawing/2014/chart" uri="{C3380CC4-5D6E-409C-BE32-E72D297353CC}">
                <c16:uniqueId val="{00000007-91F0-D940-ABCB-834AD75EA024}"/>
              </c:ext>
            </c:extLst>
          </c:dPt>
          <c:dPt>
            <c:idx val="33"/>
            <c:invertIfNegative val="0"/>
            <c:bubble3D val="0"/>
            <c:spPr>
              <a:solidFill>
                <a:srgbClr val="ED6F32"/>
              </a:solidFill>
              <a:ln>
                <a:noFill/>
              </a:ln>
              <a:effectLst/>
            </c:spPr>
            <c:extLst>
              <c:ext xmlns:c16="http://schemas.microsoft.com/office/drawing/2014/chart" uri="{C3380CC4-5D6E-409C-BE32-E72D297353CC}">
                <c16:uniqueId val="{00000006-91F0-D940-ABCB-834AD75EA024}"/>
              </c:ext>
            </c:extLst>
          </c:dPt>
          <c:dPt>
            <c:idx val="34"/>
            <c:invertIfNegative val="0"/>
            <c:bubble3D val="0"/>
            <c:spPr>
              <a:solidFill>
                <a:srgbClr val="FFC000"/>
              </a:solidFill>
              <a:ln>
                <a:noFill/>
              </a:ln>
              <a:effectLst/>
            </c:spPr>
            <c:extLst>
              <c:ext xmlns:c16="http://schemas.microsoft.com/office/drawing/2014/chart" uri="{C3380CC4-5D6E-409C-BE32-E72D297353CC}">
                <c16:uniqueId val="{00000005-91F0-D940-ABCB-834AD75EA024}"/>
              </c:ext>
            </c:extLst>
          </c:dPt>
          <c:dPt>
            <c:idx val="35"/>
            <c:invertIfNegative val="0"/>
            <c:bubble3D val="0"/>
            <c:spPr>
              <a:solidFill>
                <a:srgbClr val="FFC000"/>
              </a:solidFill>
              <a:ln>
                <a:noFill/>
              </a:ln>
              <a:effectLst/>
            </c:spPr>
            <c:extLst>
              <c:ext xmlns:c16="http://schemas.microsoft.com/office/drawing/2014/chart" uri="{C3380CC4-5D6E-409C-BE32-E72D297353CC}">
                <c16:uniqueId val="{00000004-91F0-D940-ABCB-834AD75EA024}"/>
              </c:ext>
            </c:extLst>
          </c:dPt>
          <c:dPt>
            <c:idx val="36"/>
            <c:invertIfNegative val="0"/>
            <c:bubble3D val="0"/>
            <c:spPr>
              <a:solidFill>
                <a:srgbClr val="FFC000"/>
              </a:solidFill>
              <a:ln>
                <a:noFill/>
              </a:ln>
              <a:effectLst/>
            </c:spPr>
            <c:extLst>
              <c:ext xmlns:c16="http://schemas.microsoft.com/office/drawing/2014/chart" uri="{C3380CC4-5D6E-409C-BE32-E72D297353CC}">
                <c16:uniqueId val="{00000003-91F0-D940-ABCB-834AD75EA024}"/>
              </c:ext>
            </c:extLst>
          </c:dPt>
          <c:dPt>
            <c:idx val="37"/>
            <c:invertIfNegative val="0"/>
            <c:bubble3D val="0"/>
            <c:spPr>
              <a:solidFill>
                <a:srgbClr val="FFC000"/>
              </a:solidFill>
              <a:ln>
                <a:noFill/>
              </a:ln>
              <a:effectLst/>
            </c:spPr>
            <c:extLst>
              <c:ext xmlns:c16="http://schemas.microsoft.com/office/drawing/2014/chart" uri="{C3380CC4-5D6E-409C-BE32-E72D297353CC}">
                <c16:uniqueId val="{00000002-91F0-D940-ABCB-834AD75EA024}"/>
              </c:ext>
            </c:extLst>
          </c:dPt>
          <c:dPt>
            <c:idx val="38"/>
            <c:invertIfNegative val="0"/>
            <c:bubble3D val="0"/>
            <c:spPr>
              <a:solidFill>
                <a:srgbClr val="C00000"/>
              </a:solidFill>
              <a:ln>
                <a:noFill/>
              </a:ln>
              <a:effectLst/>
            </c:spPr>
            <c:extLst>
              <c:ext xmlns:c16="http://schemas.microsoft.com/office/drawing/2014/chart" uri="{C3380CC4-5D6E-409C-BE32-E72D297353CC}">
                <c16:uniqueId val="{00000001-91F0-D940-ABCB-834AD75EA024}"/>
              </c:ext>
            </c:extLst>
          </c:dPt>
          <c:cat>
            <c:strRef>
              <c:f>Figure_8!$I$19:$I$57</c:f>
              <c:strCache>
                <c:ptCount val="39"/>
                <c:pt idx="0">
                  <c:v>Poland </c:v>
                </c:pt>
                <c:pt idx="1">
                  <c:v>Slovenia </c:v>
                </c:pt>
                <c:pt idx="2">
                  <c:v>Latvia </c:v>
                </c:pt>
                <c:pt idx="3">
                  <c:v>Lithuania </c:v>
                </c:pt>
                <c:pt idx="4">
                  <c:v>Republic of Korea </c:v>
                </c:pt>
                <c:pt idx="5">
                  <c:v>Estonia </c:v>
                </c:pt>
                <c:pt idx="6">
                  <c:v>Canada </c:v>
                </c:pt>
                <c:pt idx="7">
                  <c:v>Romania </c:v>
                </c:pt>
                <c:pt idx="8">
                  <c:v>Portugal </c:v>
                </c:pt>
                <c:pt idx="9">
                  <c:v>Croatia </c:v>
                </c:pt>
                <c:pt idx="10">
                  <c:v>Japan </c:v>
                </c:pt>
                <c:pt idx="11">
                  <c:v>Ireland </c:v>
                </c:pt>
                <c:pt idx="12">
                  <c:v>Malta </c:v>
                </c:pt>
                <c:pt idx="13">
                  <c:v>Greece </c:v>
                </c:pt>
                <c:pt idx="14">
                  <c:v>Belgium </c:v>
                </c:pt>
                <c:pt idx="15">
                  <c:v>Czechia </c:v>
                </c:pt>
                <c:pt idx="16">
                  <c:v>New Zealand </c:v>
                </c:pt>
                <c:pt idx="17">
                  <c:v>Bulgaria </c:v>
                </c:pt>
                <c:pt idx="18">
                  <c:v>Chile </c:v>
                </c:pt>
                <c:pt idx="19">
                  <c:v>United States </c:v>
                </c:pt>
                <c:pt idx="20">
                  <c:v>Slovakia </c:v>
                </c:pt>
                <c:pt idx="21">
                  <c:v>Spain </c:v>
                </c:pt>
                <c:pt idx="22">
                  <c:v>Sweden </c:v>
                </c:pt>
                <c:pt idx="23">
                  <c:v>Colombia </c:v>
                </c:pt>
                <c:pt idx="24">
                  <c:v>Italy </c:v>
                </c:pt>
                <c:pt idx="25">
                  <c:v>Finland </c:v>
                </c:pt>
                <c:pt idx="26">
                  <c:v>The Netherlands </c:v>
                </c:pt>
                <c:pt idx="27">
                  <c:v>Türkiye </c:v>
                </c:pt>
                <c:pt idx="28">
                  <c:v>Australia </c:v>
                </c:pt>
                <c:pt idx="29">
                  <c:v>Denmark </c:v>
                </c:pt>
                <c:pt idx="30">
                  <c:v>Luxembourg </c:v>
                </c:pt>
                <c:pt idx="31">
                  <c:v>Cyprus </c:v>
                </c:pt>
                <c:pt idx="32">
                  <c:v>Germany </c:v>
                </c:pt>
                <c:pt idx="33">
                  <c:v>Austria </c:v>
                </c:pt>
                <c:pt idx="34">
                  <c:v>Norway </c:v>
                </c:pt>
                <c:pt idx="35">
                  <c:v>Switzerland </c:v>
                </c:pt>
                <c:pt idx="36">
                  <c:v>France </c:v>
                </c:pt>
                <c:pt idx="37">
                  <c:v>Iceland </c:v>
                </c:pt>
                <c:pt idx="38">
                  <c:v>United Kingdom </c:v>
                </c:pt>
              </c:strCache>
            </c:strRef>
          </c:cat>
          <c:val>
            <c:numRef>
              <c:f>Figure_8!$J$19:$J$57</c:f>
              <c:numCache>
                <c:formatCode>General</c:formatCode>
                <c:ptCount val="39"/>
                <c:pt idx="0">
                  <c:v>-37.6</c:v>
                </c:pt>
                <c:pt idx="1">
                  <c:v>-31.4</c:v>
                </c:pt>
                <c:pt idx="2">
                  <c:v>-31</c:v>
                </c:pt>
                <c:pt idx="3">
                  <c:v>-30.6</c:v>
                </c:pt>
                <c:pt idx="4">
                  <c:v>-29</c:v>
                </c:pt>
                <c:pt idx="5">
                  <c:v>-23.4</c:v>
                </c:pt>
                <c:pt idx="6">
                  <c:v>-22.7</c:v>
                </c:pt>
                <c:pt idx="7">
                  <c:v>-22.5</c:v>
                </c:pt>
                <c:pt idx="8">
                  <c:v>-22.5</c:v>
                </c:pt>
                <c:pt idx="9">
                  <c:v>-21.8</c:v>
                </c:pt>
                <c:pt idx="10">
                  <c:v>-18.7</c:v>
                </c:pt>
                <c:pt idx="11">
                  <c:v>-18.5</c:v>
                </c:pt>
                <c:pt idx="12">
                  <c:v>-18.2</c:v>
                </c:pt>
                <c:pt idx="13">
                  <c:v>-17.2</c:v>
                </c:pt>
                <c:pt idx="14">
                  <c:v>-17</c:v>
                </c:pt>
                <c:pt idx="15">
                  <c:v>-14.5</c:v>
                </c:pt>
                <c:pt idx="16">
                  <c:v>-11.7</c:v>
                </c:pt>
                <c:pt idx="17">
                  <c:v>-8.3000000000000007</c:v>
                </c:pt>
                <c:pt idx="18">
                  <c:v>-7.7</c:v>
                </c:pt>
                <c:pt idx="19">
                  <c:v>-6.7</c:v>
                </c:pt>
                <c:pt idx="20">
                  <c:v>-4.9000000000000004</c:v>
                </c:pt>
                <c:pt idx="21">
                  <c:v>-4</c:v>
                </c:pt>
                <c:pt idx="22">
                  <c:v>-2.4</c:v>
                </c:pt>
                <c:pt idx="23">
                  <c:v>-2.1</c:v>
                </c:pt>
                <c:pt idx="24">
                  <c:v>-0.8</c:v>
                </c:pt>
                <c:pt idx="25">
                  <c:v>0</c:v>
                </c:pt>
                <c:pt idx="26">
                  <c:v>0.7</c:v>
                </c:pt>
                <c:pt idx="27">
                  <c:v>1.5</c:v>
                </c:pt>
                <c:pt idx="28">
                  <c:v>1.7</c:v>
                </c:pt>
                <c:pt idx="29">
                  <c:v>3.5</c:v>
                </c:pt>
                <c:pt idx="30">
                  <c:v>3.7</c:v>
                </c:pt>
                <c:pt idx="31">
                  <c:v>4</c:v>
                </c:pt>
                <c:pt idx="32">
                  <c:v>5</c:v>
                </c:pt>
                <c:pt idx="33">
                  <c:v>5.3</c:v>
                </c:pt>
                <c:pt idx="34">
                  <c:v>10.1</c:v>
                </c:pt>
                <c:pt idx="35">
                  <c:v>10.3</c:v>
                </c:pt>
                <c:pt idx="36">
                  <c:v>10.4</c:v>
                </c:pt>
                <c:pt idx="37">
                  <c:v>11</c:v>
                </c:pt>
                <c:pt idx="38">
                  <c:v>19.600000000000001</c:v>
                </c:pt>
              </c:numCache>
            </c:numRef>
          </c:val>
          <c:extLst>
            <c:ext xmlns:c16="http://schemas.microsoft.com/office/drawing/2014/chart" uri="{C3380CC4-5D6E-409C-BE32-E72D297353CC}">
              <c16:uniqueId val="{00000000-2718-EC4E-931D-6AA53BC9774D}"/>
            </c:ext>
          </c:extLst>
        </c:ser>
        <c:dLbls>
          <c:showLegendKey val="0"/>
          <c:showVal val="0"/>
          <c:showCatName val="0"/>
          <c:showSerName val="0"/>
          <c:showPercent val="0"/>
          <c:showBubbleSize val="0"/>
        </c:dLbls>
        <c:gapWidth val="62"/>
        <c:axId val="1185568896"/>
        <c:axId val="1185789408"/>
      </c:barChart>
      <c:catAx>
        <c:axId val="118556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85789408"/>
        <c:crosses val="autoZero"/>
        <c:auto val="1"/>
        <c:lblAlgn val="ctr"/>
        <c:lblOffset val="100"/>
        <c:tickLblSkip val="1"/>
        <c:noMultiLvlLbl val="0"/>
      </c:catAx>
      <c:valAx>
        <c:axId val="1185789408"/>
        <c:scaling>
          <c:orientation val="minMax"/>
          <c:max val="20"/>
          <c:min val="-40"/>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GB" sz="1600" baseline="0"/>
                  <a:t>Change in child poverty rate (% 2012–14 to 2019–21)</a:t>
                </a:r>
              </a:p>
            </c:rich>
          </c:tx>
          <c:layout>
            <c:manualLayout>
              <c:xMode val="edge"/>
              <c:yMode val="edge"/>
              <c:x val="0.28891128438074615"/>
              <c:y val="0.96778093490576123"/>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185568896"/>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Figure_9!$C$14</c:f>
              <c:strCache>
                <c:ptCount val="1"/>
                <c:pt idx="0">
                  <c:v> Satisfaction (with life nowadays?, scale of 0–10)</c:v>
                </c:pt>
              </c:strCache>
            </c:strRef>
          </c:tx>
          <c:spPr>
            <a:ln w="50800" cap="rnd">
              <a:solidFill>
                <a:srgbClr val="58B1BE"/>
              </a:solidFill>
              <a:prstDash val="sysDash"/>
              <a:round/>
            </a:ln>
            <a:effectLst/>
          </c:spPr>
          <c:marker>
            <c:symbol val="none"/>
          </c:marker>
          <c:cat>
            <c:strRef>
              <c:f>Figure_9!$B$15:$B$56</c:f>
              <c:strCache>
                <c:ptCount val="42"/>
                <c:pt idx="0">
                  <c:v>Q2 2011</c:v>
                </c:pt>
                <c:pt idx="1">
                  <c:v>Q3 2011</c:v>
                </c:pt>
                <c:pt idx="2">
                  <c:v>Q4 2011</c:v>
                </c:pt>
                <c:pt idx="3">
                  <c:v>Q1 2012</c:v>
                </c:pt>
                <c:pt idx="4">
                  <c:v>Q2 2012</c:v>
                </c:pt>
                <c:pt idx="5">
                  <c:v>Q3 2012</c:v>
                </c:pt>
                <c:pt idx="6">
                  <c:v>Q4 2012</c:v>
                </c:pt>
                <c:pt idx="7">
                  <c:v>Q1 2013</c:v>
                </c:pt>
                <c:pt idx="8">
                  <c:v>Q2 2013</c:v>
                </c:pt>
                <c:pt idx="9">
                  <c:v>Q3 2013</c:v>
                </c:pt>
                <c:pt idx="10">
                  <c:v>Q4 2013</c:v>
                </c:pt>
                <c:pt idx="11">
                  <c:v>Q1 2014</c:v>
                </c:pt>
                <c:pt idx="12">
                  <c:v>Q2 2014</c:v>
                </c:pt>
                <c:pt idx="13">
                  <c:v>Q3 2014</c:v>
                </c:pt>
                <c:pt idx="14">
                  <c:v>Q4 2014</c:v>
                </c:pt>
                <c:pt idx="15">
                  <c:v>Q1 2015</c:v>
                </c:pt>
                <c:pt idx="16">
                  <c:v>Q2 2015</c:v>
                </c:pt>
                <c:pt idx="17">
                  <c:v>Q3 2015</c:v>
                </c:pt>
                <c:pt idx="18">
                  <c:v>Q4 2015</c:v>
                </c:pt>
                <c:pt idx="19">
                  <c:v>Q1 2016</c:v>
                </c:pt>
                <c:pt idx="20">
                  <c:v>Q2 2016</c:v>
                </c:pt>
                <c:pt idx="21">
                  <c:v>Q3 2016</c:v>
                </c:pt>
                <c:pt idx="22">
                  <c:v>Q4 2016</c:v>
                </c:pt>
                <c:pt idx="23">
                  <c:v>Q1 2017</c:v>
                </c:pt>
                <c:pt idx="24">
                  <c:v>Q2 2017</c:v>
                </c:pt>
                <c:pt idx="25">
                  <c:v>Q3 2017</c:v>
                </c:pt>
                <c:pt idx="26">
                  <c:v>Q4 2017</c:v>
                </c:pt>
                <c:pt idx="27">
                  <c:v>Q1 2018</c:v>
                </c:pt>
                <c:pt idx="28">
                  <c:v>Q2 2018</c:v>
                </c:pt>
                <c:pt idx="29">
                  <c:v>Q3 2018</c:v>
                </c:pt>
                <c:pt idx="30">
                  <c:v>Q4 2018</c:v>
                </c:pt>
                <c:pt idx="31">
                  <c:v>Q1 2019</c:v>
                </c:pt>
                <c:pt idx="32">
                  <c:v>Q2 2019</c:v>
                </c:pt>
                <c:pt idx="33">
                  <c:v>Q3 2019</c:v>
                </c:pt>
                <c:pt idx="34">
                  <c:v>Q4 2019</c:v>
                </c:pt>
                <c:pt idx="35">
                  <c:v>Q1 2020</c:v>
                </c:pt>
                <c:pt idx="36">
                  <c:v>Q2 2020</c:v>
                </c:pt>
                <c:pt idx="37">
                  <c:v>Q3 2020</c:v>
                </c:pt>
                <c:pt idx="38">
                  <c:v>Q4 2020</c:v>
                </c:pt>
                <c:pt idx="39">
                  <c:v>Q1 2021</c:v>
                </c:pt>
                <c:pt idx="40">
                  <c:v>Q2 2021</c:v>
                </c:pt>
                <c:pt idx="41">
                  <c:v>Q3 2021</c:v>
                </c:pt>
              </c:strCache>
            </c:strRef>
          </c:cat>
          <c:val>
            <c:numRef>
              <c:f>Figure_9!$C$15:$C$56</c:f>
              <c:numCache>
                <c:formatCode>General</c:formatCode>
                <c:ptCount val="42"/>
                <c:pt idx="0">
                  <c:v>7.37</c:v>
                </c:pt>
                <c:pt idx="1">
                  <c:v>7.4</c:v>
                </c:pt>
                <c:pt idx="2">
                  <c:v>7.44</c:v>
                </c:pt>
                <c:pt idx="3">
                  <c:v>7.41</c:v>
                </c:pt>
                <c:pt idx="4">
                  <c:v>7.42</c:v>
                </c:pt>
                <c:pt idx="5">
                  <c:v>7.47</c:v>
                </c:pt>
                <c:pt idx="6">
                  <c:v>7.46</c:v>
                </c:pt>
                <c:pt idx="7">
                  <c:v>7.44</c:v>
                </c:pt>
                <c:pt idx="8">
                  <c:v>7.49</c:v>
                </c:pt>
                <c:pt idx="9">
                  <c:v>7.52</c:v>
                </c:pt>
                <c:pt idx="10">
                  <c:v>7.48</c:v>
                </c:pt>
                <c:pt idx="11">
                  <c:v>7.52</c:v>
                </c:pt>
                <c:pt idx="12">
                  <c:v>7.6</c:v>
                </c:pt>
                <c:pt idx="13">
                  <c:v>7.59</c:v>
                </c:pt>
                <c:pt idx="14">
                  <c:v>7.59</c:v>
                </c:pt>
                <c:pt idx="15">
                  <c:v>7.64</c:v>
                </c:pt>
                <c:pt idx="16">
                  <c:v>7.67</c:v>
                </c:pt>
                <c:pt idx="17">
                  <c:v>7.64</c:v>
                </c:pt>
                <c:pt idx="18">
                  <c:v>7.63</c:v>
                </c:pt>
                <c:pt idx="19">
                  <c:v>7.63</c:v>
                </c:pt>
                <c:pt idx="20">
                  <c:v>7.68</c:v>
                </c:pt>
                <c:pt idx="21">
                  <c:v>7.67</c:v>
                </c:pt>
                <c:pt idx="22">
                  <c:v>7.67</c:v>
                </c:pt>
                <c:pt idx="23">
                  <c:v>7.66</c:v>
                </c:pt>
                <c:pt idx="24">
                  <c:v>7.72</c:v>
                </c:pt>
                <c:pt idx="25">
                  <c:v>7.69</c:v>
                </c:pt>
                <c:pt idx="26">
                  <c:v>7.66</c:v>
                </c:pt>
                <c:pt idx="27">
                  <c:v>7.66</c:v>
                </c:pt>
                <c:pt idx="28">
                  <c:v>7.72</c:v>
                </c:pt>
                <c:pt idx="29">
                  <c:v>7.71</c:v>
                </c:pt>
                <c:pt idx="30">
                  <c:v>7.69</c:v>
                </c:pt>
                <c:pt idx="31">
                  <c:v>7.7</c:v>
                </c:pt>
                <c:pt idx="32">
                  <c:v>7.7</c:v>
                </c:pt>
                <c:pt idx="33">
                  <c:v>7.66</c:v>
                </c:pt>
                <c:pt idx="34">
                  <c:v>7.66</c:v>
                </c:pt>
                <c:pt idx="35">
                  <c:v>7.63</c:v>
                </c:pt>
                <c:pt idx="36">
                  <c:v>7.51</c:v>
                </c:pt>
                <c:pt idx="37">
                  <c:v>7.5</c:v>
                </c:pt>
                <c:pt idx="38">
                  <c:v>7.33</c:v>
                </c:pt>
                <c:pt idx="39">
                  <c:v>7.28</c:v>
                </c:pt>
                <c:pt idx="40">
                  <c:v>7.55</c:v>
                </c:pt>
                <c:pt idx="41">
                  <c:v>7.6</c:v>
                </c:pt>
              </c:numCache>
            </c:numRef>
          </c:val>
          <c:smooth val="0"/>
          <c:extLst>
            <c:ext xmlns:c16="http://schemas.microsoft.com/office/drawing/2014/chart" uri="{C3380CC4-5D6E-409C-BE32-E72D297353CC}">
              <c16:uniqueId val="{00000000-124F-F34E-98B5-CB21E7331870}"/>
            </c:ext>
          </c:extLst>
        </c:ser>
        <c:ser>
          <c:idx val="1"/>
          <c:order val="1"/>
          <c:tx>
            <c:strRef>
              <c:f>Figure_9!$D$14</c:f>
              <c:strCache>
                <c:ptCount val="1"/>
                <c:pt idx="0">
                  <c:v> Happiness (how happy did you feel yesterday?)</c:v>
                </c:pt>
              </c:strCache>
            </c:strRef>
          </c:tx>
          <c:spPr>
            <a:ln w="50800" cap="rnd">
              <a:solidFill>
                <a:srgbClr val="FFC000"/>
              </a:solidFill>
              <a:prstDash val="sysDash"/>
              <a:round/>
            </a:ln>
            <a:effectLst/>
          </c:spPr>
          <c:marker>
            <c:symbol val="none"/>
          </c:marker>
          <c:cat>
            <c:strRef>
              <c:f>Figure_9!$B$15:$B$56</c:f>
              <c:strCache>
                <c:ptCount val="42"/>
                <c:pt idx="0">
                  <c:v>Q2 2011</c:v>
                </c:pt>
                <c:pt idx="1">
                  <c:v>Q3 2011</c:v>
                </c:pt>
                <c:pt idx="2">
                  <c:v>Q4 2011</c:v>
                </c:pt>
                <c:pt idx="3">
                  <c:v>Q1 2012</c:v>
                </c:pt>
                <c:pt idx="4">
                  <c:v>Q2 2012</c:v>
                </c:pt>
                <c:pt idx="5">
                  <c:v>Q3 2012</c:v>
                </c:pt>
                <c:pt idx="6">
                  <c:v>Q4 2012</c:v>
                </c:pt>
                <c:pt idx="7">
                  <c:v>Q1 2013</c:v>
                </c:pt>
                <c:pt idx="8">
                  <c:v>Q2 2013</c:v>
                </c:pt>
                <c:pt idx="9">
                  <c:v>Q3 2013</c:v>
                </c:pt>
                <c:pt idx="10">
                  <c:v>Q4 2013</c:v>
                </c:pt>
                <c:pt idx="11">
                  <c:v>Q1 2014</c:v>
                </c:pt>
                <c:pt idx="12">
                  <c:v>Q2 2014</c:v>
                </c:pt>
                <c:pt idx="13">
                  <c:v>Q3 2014</c:v>
                </c:pt>
                <c:pt idx="14">
                  <c:v>Q4 2014</c:v>
                </c:pt>
                <c:pt idx="15">
                  <c:v>Q1 2015</c:v>
                </c:pt>
                <c:pt idx="16">
                  <c:v>Q2 2015</c:v>
                </c:pt>
                <c:pt idx="17">
                  <c:v>Q3 2015</c:v>
                </c:pt>
                <c:pt idx="18">
                  <c:v>Q4 2015</c:v>
                </c:pt>
                <c:pt idx="19">
                  <c:v>Q1 2016</c:v>
                </c:pt>
                <c:pt idx="20">
                  <c:v>Q2 2016</c:v>
                </c:pt>
                <c:pt idx="21">
                  <c:v>Q3 2016</c:v>
                </c:pt>
                <c:pt idx="22">
                  <c:v>Q4 2016</c:v>
                </c:pt>
                <c:pt idx="23">
                  <c:v>Q1 2017</c:v>
                </c:pt>
                <c:pt idx="24">
                  <c:v>Q2 2017</c:v>
                </c:pt>
                <c:pt idx="25">
                  <c:v>Q3 2017</c:v>
                </c:pt>
                <c:pt idx="26">
                  <c:v>Q4 2017</c:v>
                </c:pt>
                <c:pt idx="27">
                  <c:v>Q1 2018</c:v>
                </c:pt>
                <c:pt idx="28">
                  <c:v>Q2 2018</c:v>
                </c:pt>
                <c:pt idx="29">
                  <c:v>Q3 2018</c:v>
                </c:pt>
                <c:pt idx="30">
                  <c:v>Q4 2018</c:v>
                </c:pt>
                <c:pt idx="31">
                  <c:v>Q1 2019</c:v>
                </c:pt>
                <c:pt idx="32">
                  <c:v>Q2 2019</c:v>
                </c:pt>
                <c:pt idx="33">
                  <c:v>Q3 2019</c:v>
                </c:pt>
                <c:pt idx="34">
                  <c:v>Q4 2019</c:v>
                </c:pt>
                <c:pt idx="35">
                  <c:v>Q1 2020</c:v>
                </c:pt>
                <c:pt idx="36">
                  <c:v>Q2 2020</c:v>
                </c:pt>
                <c:pt idx="37">
                  <c:v>Q3 2020</c:v>
                </c:pt>
                <c:pt idx="38">
                  <c:v>Q4 2020</c:v>
                </c:pt>
                <c:pt idx="39">
                  <c:v>Q1 2021</c:v>
                </c:pt>
                <c:pt idx="40">
                  <c:v>Q2 2021</c:v>
                </c:pt>
                <c:pt idx="41">
                  <c:v>Q3 2021</c:v>
                </c:pt>
              </c:strCache>
            </c:strRef>
          </c:cat>
          <c:val>
            <c:numRef>
              <c:f>Figure_9!$D$15:$D$56</c:f>
              <c:numCache>
                <c:formatCode>General</c:formatCode>
                <c:ptCount val="42"/>
                <c:pt idx="0">
                  <c:v>7.3</c:v>
                </c:pt>
                <c:pt idx="1">
                  <c:v>7.28</c:v>
                </c:pt>
                <c:pt idx="2">
                  <c:v>7.24</c:v>
                </c:pt>
                <c:pt idx="3">
                  <c:v>7.29</c:v>
                </c:pt>
                <c:pt idx="4">
                  <c:v>7.27</c:v>
                </c:pt>
                <c:pt idx="5">
                  <c:v>7.35</c:v>
                </c:pt>
                <c:pt idx="6">
                  <c:v>7.27</c:v>
                </c:pt>
                <c:pt idx="7">
                  <c:v>7.26</c:v>
                </c:pt>
                <c:pt idx="8">
                  <c:v>7.39</c:v>
                </c:pt>
                <c:pt idx="9">
                  <c:v>7.44</c:v>
                </c:pt>
                <c:pt idx="10">
                  <c:v>7.33</c:v>
                </c:pt>
                <c:pt idx="11">
                  <c:v>7.35</c:v>
                </c:pt>
                <c:pt idx="12">
                  <c:v>7.49</c:v>
                </c:pt>
                <c:pt idx="13">
                  <c:v>7.49</c:v>
                </c:pt>
                <c:pt idx="14">
                  <c:v>7.4</c:v>
                </c:pt>
                <c:pt idx="15">
                  <c:v>7.45</c:v>
                </c:pt>
                <c:pt idx="16">
                  <c:v>7.55</c:v>
                </c:pt>
                <c:pt idx="17">
                  <c:v>7.48</c:v>
                </c:pt>
                <c:pt idx="18">
                  <c:v>7.41</c:v>
                </c:pt>
                <c:pt idx="19">
                  <c:v>7.42</c:v>
                </c:pt>
                <c:pt idx="20">
                  <c:v>7.51</c:v>
                </c:pt>
                <c:pt idx="21">
                  <c:v>7.54</c:v>
                </c:pt>
                <c:pt idx="22">
                  <c:v>7.46</c:v>
                </c:pt>
                <c:pt idx="23">
                  <c:v>7.46</c:v>
                </c:pt>
                <c:pt idx="24">
                  <c:v>7.57</c:v>
                </c:pt>
                <c:pt idx="25">
                  <c:v>7.54</c:v>
                </c:pt>
                <c:pt idx="26">
                  <c:v>7.5</c:v>
                </c:pt>
                <c:pt idx="27">
                  <c:v>7.43</c:v>
                </c:pt>
                <c:pt idx="28">
                  <c:v>7.63</c:v>
                </c:pt>
                <c:pt idx="29">
                  <c:v>7.57</c:v>
                </c:pt>
                <c:pt idx="30">
                  <c:v>7.5</c:v>
                </c:pt>
                <c:pt idx="31">
                  <c:v>7.52</c:v>
                </c:pt>
                <c:pt idx="32">
                  <c:v>7.57</c:v>
                </c:pt>
                <c:pt idx="33">
                  <c:v>7.54</c:v>
                </c:pt>
                <c:pt idx="34">
                  <c:v>7.48</c:v>
                </c:pt>
                <c:pt idx="35">
                  <c:v>7.34</c:v>
                </c:pt>
                <c:pt idx="36">
                  <c:v>7.33</c:v>
                </c:pt>
                <c:pt idx="37">
                  <c:v>7.46</c:v>
                </c:pt>
                <c:pt idx="38">
                  <c:v>7.23</c:v>
                </c:pt>
                <c:pt idx="39">
                  <c:v>7.26</c:v>
                </c:pt>
                <c:pt idx="40">
                  <c:v>7.52</c:v>
                </c:pt>
                <c:pt idx="41">
                  <c:v>7.52</c:v>
                </c:pt>
              </c:numCache>
            </c:numRef>
          </c:val>
          <c:smooth val="0"/>
          <c:extLst>
            <c:ext xmlns:c16="http://schemas.microsoft.com/office/drawing/2014/chart" uri="{C3380CC4-5D6E-409C-BE32-E72D297353CC}">
              <c16:uniqueId val="{00000001-124F-F34E-98B5-CB21E7331870}"/>
            </c:ext>
          </c:extLst>
        </c:ser>
        <c:ser>
          <c:idx val="2"/>
          <c:order val="2"/>
          <c:tx>
            <c:strRef>
              <c:f>Figure_9!$E$14</c:f>
              <c:strCache>
                <c:ptCount val="1"/>
                <c:pt idx="0">
                  <c:v> Worthwhile (to what extent are things in your life...)</c:v>
                </c:pt>
              </c:strCache>
            </c:strRef>
          </c:tx>
          <c:spPr>
            <a:ln w="50800" cap="rnd">
              <a:solidFill>
                <a:srgbClr val="4D774F"/>
              </a:solidFill>
              <a:prstDash val="sysDot"/>
              <a:round/>
            </a:ln>
            <a:effectLst/>
          </c:spPr>
          <c:marker>
            <c:symbol val="none"/>
          </c:marker>
          <c:cat>
            <c:strRef>
              <c:f>Figure_9!$B$15:$B$56</c:f>
              <c:strCache>
                <c:ptCount val="42"/>
                <c:pt idx="0">
                  <c:v>Q2 2011</c:v>
                </c:pt>
                <c:pt idx="1">
                  <c:v>Q3 2011</c:v>
                </c:pt>
                <c:pt idx="2">
                  <c:v>Q4 2011</c:v>
                </c:pt>
                <c:pt idx="3">
                  <c:v>Q1 2012</c:v>
                </c:pt>
                <c:pt idx="4">
                  <c:v>Q2 2012</c:v>
                </c:pt>
                <c:pt idx="5">
                  <c:v>Q3 2012</c:v>
                </c:pt>
                <c:pt idx="6">
                  <c:v>Q4 2012</c:v>
                </c:pt>
                <c:pt idx="7">
                  <c:v>Q1 2013</c:v>
                </c:pt>
                <c:pt idx="8">
                  <c:v>Q2 2013</c:v>
                </c:pt>
                <c:pt idx="9">
                  <c:v>Q3 2013</c:v>
                </c:pt>
                <c:pt idx="10">
                  <c:v>Q4 2013</c:v>
                </c:pt>
                <c:pt idx="11">
                  <c:v>Q1 2014</c:v>
                </c:pt>
                <c:pt idx="12">
                  <c:v>Q2 2014</c:v>
                </c:pt>
                <c:pt idx="13">
                  <c:v>Q3 2014</c:v>
                </c:pt>
                <c:pt idx="14">
                  <c:v>Q4 2014</c:v>
                </c:pt>
                <c:pt idx="15">
                  <c:v>Q1 2015</c:v>
                </c:pt>
                <c:pt idx="16">
                  <c:v>Q2 2015</c:v>
                </c:pt>
                <c:pt idx="17">
                  <c:v>Q3 2015</c:v>
                </c:pt>
                <c:pt idx="18">
                  <c:v>Q4 2015</c:v>
                </c:pt>
                <c:pt idx="19">
                  <c:v>Q1 2016</c:v>
                </c:pt>
                <c:pt idx="20">
                  <c:v>Q2 2016</c:v>
                </c:pt>
                <c:pt idx="21">
                  <c:v>Q3 2016</c:v>
                </c:pt>
                <c:pt idx="22">
                  <c:v>Q4 2016</c:v>
                </c:pt>
                <c:pt idx="23">
                  <c:v>Q1 2017</c:v>
                </c:pt>
                <c:pt idx="24">
                  <c:v>Q2 2017</c:v>
                </c:pt>
                <c:pt idx="25">
                  <c:v>Q3 2017</c:v>
                </c:pt>
                <c:pt idx="26">
                  <c:v>Q4 2017</c:v>
                </c:pt>
                <c:pt idx="27">
                  <c:v>Q1 2018</c:v>
                </c:pt>
                <c:pt idx="28">
                  <c:v>Q2 2018</c:v>
                </c:pt>
                <c:pt idx="29">
                  <c:v>Q3 2018</c:v>
                </c:pt>
                <c:pt idx="30">
                  <c:v>Q4 2018</c:v>
                </c:pt>
                <c:pt idx="31">
                  <c:v>Q1 2019</c:v>
                </c:pt>
                <c:pt idx="32">
                  <c:v>Q2 2019</c:v>
                </c:pt>
                <c:pt idx="33">
                  <c:v>Q3 2019</c:v>
                </c:pt>
                <c:pt idx="34">
                  <c:v>Q4 2019</c:v>
                </c:pt>
                <c:pt idx="35">
                  <c:v>Q1 2020</c:v>
                </c:pt>
                <c:pt idx="36">
                  <c:v>Q2 2020</c:v>
                </c:pt>
                <c:pt idx="37">
                  <c:v>Q3 2020</c:v>
                </c:pt>
                <c:pt idx="38">
                  <c:v>Q4 2020</c:v>
                </c:pt>
                <c:pt idx="39">
                  <c:v>Q1 2021</c:v>
                </c:pt>
                <c:pt idx="40">
                  <c:v>Q2 2021</c:v>
                </c:pt>
                <c:pt idx="41">
                  <c:v>Q3 2021</c:v>
                </c:pt>
              </c:strCache>
            </c:strRef>
          </c:cat>
          <c:val>
            <c:numRef>
              <c:f>Figure_9!$E$15:$E$56</c:f>
              <c:numCache>
                <c:formatCode>General</c:formatCode>
                <c:ptCount val="42"/>
                <c:pt idx="0">
                  <c:v>7.63</c:v>
                </c:pt>
                <c:pt idx="1">
                  <c:v>7.66</c:v>
                </c:pt>
                <c:pt idx="2">
                  <c:v>7.69</c:v>
                </c:pt>
                <c:pt idx="3">
                  <c:v>7.68</c:v>
                </c:pt>
                <c:pt idx="4">
                  <c:v>7.67</c:v>
                </c:pt>
                <c:pt idx="5">
                  <c:v>7.7</c:v>
                </c:pt>
                <c:pt idx="6">
                  <c:v>7.7</c:v>
                </c:pt>
                <c:pt idx="7">
                  <c:v>7.69</c:v>
                </c:pt>
                <c:pt idx="8">
                  <c:v>7.73</c:v>
                </c:pt>
                <c:pt idx="9">
                  <c:v>7.75</c:v>
                </c:pt>
                <c:pt idx="10">
                  <c:v>7.72</c:v>
                </c:pt>
                <c:pt idx="11">
                  <c:v>7.75</c:v>
                </c:pt>
                <c:pt idx="12">
                  <c:v>7.82</c:v>
                </c:pt>
                <c:pt idx="13">
                  <c:v>7.8</c:v>
                </c:pt>
                <c:pt idx="14">
                  <c:v>7.81</c:v>
                </c:pt>
                <c:pt idx="15">
                  <c:v>7.85</c:v>
                </c:pt>
                <c:pt idx="16">
                  <c:v>7.86</c:v>
                </c:pt>
                <c:pt idx="17">
                  <c:v>7.83</c:v>
                </c:pt>
                <c:pt idx="18">
                  <c:v>7.82</c:v>
                </c:pt>
                <c:pt idx="19">
                  <c:v>7.83</c:v>
                </c:pt>
                <c:pt idx="20">
                  <c:v>7.87</c:v>
                </c:pt>
                <c:pt idx="21">
                  <c:v>7.85</c:v>
                </c:pt>
                <c:pt idx="22">
                  <c:v>7.85</c:v>
                </c:pt>
                <c:pt idx="23">
                  <c:v>7.85</c:v>
                </c:pt>
                <c:pt idx="24">
                  <c:v>7.91</c:v>
                </c:pt>
                <c:pt idx="25">
                  <c:v>7.88</c:v>
                </c:pt>
                <c:pt idx="26">
                  <c:v>7.87</c:v>
                </c:pt>
                <c:pt idx="27">
                  <c:v>7.86</c:v>
                </c:pt>
                <c:pt idx="28">
                  <c:v>7.89</c:v>
                </c:pt>
                <c:pt idx="29">
                  <c:v>7.89</c:v>
                </c:pt>
                <c:pt idx="30">
                  <c:v>7.86</c:v>
                </c:pt>
                <c:pt idx="31">
                  <c:v>7.88</c:v>
                </c:pt>
                <c:pt idx="32">
                  <c:v>7.9</c:v>
                </c:pt>
                <c:pt idx="33">
                  <c:v>7.85</c:v>
                </c:pt>
                <c:pt idx="34">
                  <c:v>7.85</c:v>
                </c:pt>
                <c:pt idx="35">
                  <c:v>7.84</c:v>
                </c:pt>
                <c:pt idx="36">
                  <c:v>7.79</c:v>
                </c:pt>
                <c:pt idx="37">
                  <c:v>7.77</c:v>
                </c:pt>
                <c:pt idx="38">
                  <c:v>7.7</c:v>
                </c:pt>
                <c:pt idx="39">
                  <c:v>7.67</c:v>
                </c:pt>
                <c:pt idx="40">
                  <c:v>7.78</c:v>
                </c:pt>
                <c:pt idx="41">
                  <c:v>7.83</c:v>
                </c:pt>
              </c:numCache>
            </c:numRef>
          </c:val>
          <c:smooth val="0"/>
          <c:extLst>
            <c:ext xmlns:c16="http://schemas.microsoft.com/office/drawing/2014/chart" uri="{C3380CC4-5D6E-409C-BE32-E72D297353CC}">
              <c16:uniqueId val="{00000002-124F-F34E-98B5-CB21E7331870}"/>
            </c:ext>
          </c:extLst>
        </c:ser>
        <c:dLbls>
          <c:showLegendKey val="0"/>
          <c:showVal val="0"/>
          <c:showCatName val="0"/>
          <c:showSerName val="0"/>
          <c:showPercent val="0"/>
          <c:showBubbleSize val="0"/>
        </c:dLbls>
        <c:marker val="1"/>
        <c:smooth val="0"/>
        <c:axId val="2007431680"/>
        <c:axId val="1995114080"/>
      </c:lineChart>
      <c:lineChart>
        <c:grouping val="standard"/>
        <c:varyColors val="0"/>
        <c:ser>
          <c:idx val="3"/>
          <c:order val="3"/>
          <c:tx>
            <c:strRef>
              <c:f>Figure_9!$F$14</c:f>
              <c:strCache>
                <c:ptCount val="1"/>
                <c:pt idx="0">
                  <c:v> Anxiety (how anxious yesterday? ---right-hand scale)</c:v>
                </c:pt>
              </c:strCache>
            </c:strRef>
          </c:tx>
          <c:spPr>
            <a:ln w="50800" cap="rnd">
              <a:solidFill>
                <a:srgbClr val="C00000"/>
              </a:solidFill>
              <a:round/>
            </a:ln>
            <a:effectLst/>
          </c:spPr>
          <c:marker>
            <c:symbol val="none"/>
          </c:marker>
          <c:cat>
            <c:strRef>
              <c:f>Figure_9!$B$15:$B$56</c:f>
              <c:strCache>
                <c:ptCount val="42"/>
                <c:pt idx="0">
                  <c:v>Q2 2011</c:v>
                </c:pt>
                <c:pt idx="1">
                  <c:v>Q3 2011</c:v>
                </c:pt>
                <c:pt idx="2">
                  <c:v>Q4 2011</c:v>
                </c:pt>
                <c:pt idx="3">
                  <c:v>Q1 2012</c:v>
                </c:pt>
                <c:pt idx="4">
                  <c:v>Q2 2012</c:v>
                </c:pt>
                <c:pt idx="5">
                  <c:v>Q3 2012</c:v>
                </c:pt>
                <c:pt idx="6">
                  <c:v>Q4 2012</c:v>
                </c:pt>
                <c:pt idx="7">
                  <c:v>Q1 2013</c:v>
                </c:pt>
                <c:pt idx="8">
                  <c:v>Q2 2013</c:v>
                </c:pt>
                <c:pt idx="9">
                  <c:v>Q3 2013</c:v>
                </c:pt>
                <c:pt idx="10">
                  <c:v>Q4 2013</c:v>
                </c:pt>
                <c:pt idx="11">
                  <c:v>Q1 2014</c:v>
                </c:pt>
                <c:pt idx="12">
                  <c:v>Q2 2014</c:v>
                </c:pt>
                <c:pt idx="13">
                  <c:v>Q3 2014</c:v>
                </c:pt>
                <c:pt idx="14">
                  <c:v>Q4 2014</c:v>
                </c:pt>
                <c:pt idx="15">
                  <c:v>Q1 2015</c:v>
                </c:pt>
                <c:pt idx="16">
                  <c:v>Q2 2015</c:v>
                </c:pt>
                <c:pt idx="17">
                  <c:v>Q3 2015</c:v>
                </c:pt>
                <c:pt idx="18">
                  <c:v>Q4 2015</c:v>
                </c:pt>
                <c:pt idx="19">
                  <c:v>Q1 2016</c:v>
                </c:pt>
                <c:pt idx="20">
                  <c:v>Q2 2016</c:v>
                </c:pt>
                <c:pt idx="21">
                  <c:v>Q3 2016</c:v>
                </c:pt>
                <c:pt idx="22">
                  <c:v>Q4 2016</c:v>
                </c:pt>
                <c:pt idx="23">
                  <c:v>Q1 2017</c:v>
                </c:pt>
                <c:pt idx="24">
                  <c:v>Q2 2017</c:v>
                </c:pt>
                <c:pt idx="25">
                  <c:v>Q3 2017</c:v>
                </c:pt>
                <c:pt idx="26">
                  <c:v>Q4 2017</c:v>
                </c:pt>
                <c:pt idx="27">
                  <c:v>Q1 2018</c:v>
                </c:pt>
                <c:pt idx="28">
                  <c:v>Q2 2018</c:v>
                </c:pt>
                <c:pt idx="29">
                  <c:v>Q3 2018</c:v>
                </c:pt>
                <c:pt idx="30">
                  <c:v>Q4 2018</c:v>
                </c:pt>
                <c:pt idx="31">
                  <c:v>Q1 2019</c:v>
                </c:pt>
                <c:pt idx="32">
                  <c:v>Q2 2019</c:v>
                </c:pt>
                <c:pt idx="33">
                  <c:v>Q3 2019</c:v>
                </c:pt>
                <c:pt idx="34">
                  <c:v>Q4 2019</c:v>
                </c:pt>
                <c:pt idx="35">
                  <c:v>Q1 2020</c:v>
                </c:pt>
                <c:pt idx="36">
                  <c:v>Q2 2020</c:v>
                </c:pt>
                <c:pt idx="37">
                  <c:v>Q3 2020</c:v>
                </c:pt>
                <c:pt idx="38">
                  <c:v>Q4 2020</c:v>
                </c:pt>
                <c:pt idx="39">
                  <c:v>Q1 2021</c:v>
                </c:pt>
                <c:pt idx="40">
                  <c:v>Q2 2021</c:v>
                </c:pt>
                <c:pt idx="41">
                  <c:v>Q3 2021</c:v>
                </c:pt>
              </c:strCache>
            </c:strRef>
          </c:cat>
          <c:val>
            <c:numRef>
              <c:f>Figure_9!$F$15:$F$56</c:f>
              <c:numCache>
                <c:formatCode>General</c:formatCode>
                <c:ptCount val="42"/>
                <c:pt idx="0">
                  <c:v>3.25</c:v>
                </c:pt>
                <c:pt idx="1">
                  <c:v>3.14</c:v>
                </c:pt>
                <c:pt idx="2">
                  <c:v>3.1</c:v>
                </c:pt>
                <c:pt idx="3">
                  <c:v>3.06</c:v>
                </c:pt>
                <c:pt idx="4">
                  <c:v>3.08</c:v>
                </c:pt>
                <c:pt idx="5">
                  <c:v>3.02</c:v>
                </c:pt>
                <c:pt idx="6">
                  <c:v>3.04</c:v>
                </c:pt>
                <c:pt idx="7">
                  <c:v>3.03</c:v>
                </c:pt>
                <c:pt idx="8">
                  <c:v>2.95</c:v>
                </c:pt>
                <c:pt idx="9">
                  <c:v>2.86</c:v>
                </c:pt>
                <c:pt idx="10">
                  <c:v>3</c:v>
                </c:pt>
                <c:pt idx="11">
                  <c:v>2.94</c:v>
                </c:pt>
                <c:pt idx="12">
                  <c:v>2.89</c:v>
                </c:pt>
                <c:pt idx="13">
                  <c:v>2.87</c:v>
                </c:pt>
                <c:pt idx="14">
                  <c:v>2.88</c:v>
                </c:pt>
                <c:pt idx="15">
                  <c:v>2.83</c:v>
                </c:pt>
                <c:pt idx="16">
                  <c:v>2.82</c:v>
                </c:pt>
                <c:pt idx="17">
                  <c:v>2.84</c:v>
                </c:pt>
                <c:pt idx="18">
                  <c:v>2.96</c:v>
                </c:pt>
                <c:pt idx="19">
                  <c:v>2.89</c:v>
                </c:pt>
                <c:pt idx="20">
                  <c:v>2.9</c:v>
                </c:pt>
                <c:pt idx="21">
                  <c:v>2.87</c:v>
                </c:pt>
                <c:pt idx="22">
                  <c:v>2.95</c:v>
                </c:pt>
                <c:pt idx="23">
                  <c:v>2.96</c:v>
                </c:pt>
                <c:pt idx="24">
                  <c:v>2.89</c:v>
                </c:pt>
                <c:pt idx="25">
                  <c:v>2.9</c:v>
                </c:pt>
                <c:pt idx="26">
                  <c:v>2.92</c:v>
                </c:pt>
                <c:pt idx="27">
                  <c:v>2.88</c:v>
                </c:pt>
                <c:pt idx="28">
                  <c:v>2.8</c:v>
                </c:pt>
                <c:pt idx="29">
                  <c:v>2.87</c:v>
                </c:pt>
                <c:pt idx="30">
                  <c:v>2.9</c:v>
                </c:pt>
                <c:pt idx="31">
                  <c:v>2.93</c:v>
                </c:pt>
                <c:pt idx="32">
                  <c:v>2.94</c:v>
                </c:pt>
                <c:pt idx="33">
                  <c:v>2.92</c:v>
                </c:pt>
                <c:pt idx="34">
                  <c:v>3</c:v>
                </c:pt>
                <c:pt idx="35">
                  <c:v>3.26</c:v>
                </c:pt>
                <c:pt idx="36">
                  <c:v>3.36</c:v>
                </c:pt>
                <c:pt idx="37">
                  <c:v>3.2</c:v>
                </c:pt>
                <c:pt idx="38">
                  <c:v>3.43</c:v>
                </c:pt>
                <c:pt idx="39">
                  <c:v>3.23</c:v>
                </c:pt>
                <c:pt idx="40">
                  <c:v>3.04</c:v>
                </c:pt>
                <c:pt idx="41">
                  <c:v>3.06</c:v>
                </c:pt>
              </c:numCache>
            </c:numRef>
          </c:val>
          <c:smooth val="0"/>
          <c:extLst>
            <c:ext xmlns:c16="http://schemas.microsoft.com/office/drawing/2014/chart" uri="{C3380CC4-5D6E-409C-BE32-E72D297353CC}">
              <c16:uniqueId val="{00000003-124F-F34E-98B5-CB21E7331870}"/>
            </c:ext>
          </c:extLst>
        </c:ser>
        <c:dLbls>
          <c:showLegendKey val="0"/>
          <c:showVal val="0"/>
          <c:showCatName val="0"/>
          <c:showSerName val="0"/>
          <c:showPercent val="0"/>
          <c:showBubbleSize val="0"/>
        </c:dLbls>
        <c:marker val="1"/>
        <c:smooth val="0"/>
        <c:axId val="1942815552"/>
        <c:axId val="2008978528"/>
      </c:lineChart>
      <c:catAx>
        <c:axId val="200743168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title>
          <c:tx>
            <c:rich>
              <a:bodyPr rot="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r>
                  <a:rPr lang="en-GB" sz="1600" baseline="0"/>
                  <a:t>  The vertical double line is drawn at the point at which it</a:t>
                </a:r>
              </a:p>
              <a:p>
                <a:pPr>
                  <a:defRPr/>
                </a:pPr>
                <a:r>
                  <a:rPr lang="en-GB" sz="1600" baseline="0"/>
                  <a:t>      was announced that there was a new global pandemic</a:t>
                </a:r>
              </a:p>
              <a:p>
                <a:pPr>
                  <a:defRPr/>
                </a:pPr>
                <a:r>
                  <a:rPr lang="en-GB" sz="1600" baseline="0"/>
                  <a:t>         and when the first lockdown in early 2020 occurred.</a:t>
                </a:r>
              </a:p>
            </c:rich>
          </c:tx>
          <c:layout>
            <c:manualLayout>
              <c:xMode val="edge"/>
              <c:yMode val="edge"/>
              <c:x val="0.18901926105390673"/>
              <c:y val="0.27909979763979886"/>
            </c:manualLayout>
          </c:layout>
          <c:overlay val="0"/>
          <c:spPr>
            <a:solidFill>
              <a:schemeClr val="bg1"/>
            </a:solidFill>
            <a:ln>
              <a:noFill/>
            </a:ln>
            <a:effectLst/>
          </c:spPr>
          <c:txPr>
            <a:bodyPr rot="0" spcFirstLastPara="1" vertOverflow="ellipsis" vert="horz" wrap="square" anchor="b" anchorCtr="0"/>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995114080"/>
        <c:crosses val="autoZero"/>
        <c:auto val="1"/>
        <c:lblAlgn val="ctr"/>
        <c:lblOffset val="150"/>
        <c:tickLblSkip val="4"/>
        <c:noMultiLvlLbl val="0"/>
      </c:catAx>
      <c:valAx>
        <c:axId val="1995114080"/>
        <c:scaling>
          <c:orientation val="minMax"/>
          <c:max val="9"/>
          <c:min val="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600" baseline="0"/>
                  <a:t>Mean of life satisfaction, happiness, and things are worthwhile (0–10 scale)</a:t>
                </a:r>
              </a:p>
            </c:rich>
          </c:tx>
          <c:layout>
            <c:manualLayout>
              <c:xMode val="edge"/>
              <c:yMode val="edge"/>
              <c:x val="1.6E-2"/>
              <c:y val="5.712923615101440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low"/>
        <c:spPr>
          <a:noFill/>
          <a:ln w="98425" cmpd="dbl">
            <a:solidFill>
              <a:schemeClr val="tx1"/>
            </a:solid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007431680"/>
        <c:crossesAt val="37"/>
        <c:crossBetween val="between"/>
      </c:valAx>
      <c:valAx>
        <c:axId val="2008978528"/>
        <c:scaling>
          <c:orientation val="minMax"/>
          <c:max val="3.5"/>
          <c:min val="1.5"/>
        </c:scaling>
        <c:delete val="0"/>
        <c:axPos val="r"/>
        <c:title>
          <c:tx>
            <c:rich>
              <a:bodyPr rot="5400000" spcFirstLastPara="1" vertOverflow="ellipsis" wrap="square" anchor="ctr" anchorCtr="1"/>
              <a:lstStyle/>
              <a:p>
                <a:pPr>
                  <a:defRPr sz="1600" b="0" i="0" u="none" strike="noStrike" kern="1200" baseline="0">
                    <a:solidFill>
                      <a:srgbClr val="C00000"/>
                    </a:solidFill>
                    <a:latin typeface="+mn-lt"/>
                    <a:ea typeface="+mn-ea"/>
                    <a:cs typeface="+mn-cs"/>
                  </a:defRPr>
                </a:pPr>
                <a:r>
                  <a:rPr lang="en-GB" sz="1600" baseline="0">
                    <a:solidFill>
                      <a:srgbClr val="C00000"/>
                    </a:solidFill>
                  </a:rPr>
                  <a:t>Reported anxiety (0 is not at all, 10 is completely anxious), mean shown</a:t>
                </a:r>
              </a:p>
            </c:rich>
          </c:tx>
          <c:layout>
            <c:manualLayout>
              <c:xMode val="edge"/>
              <c:yMode val="edge"/>
              <c:x val="0.96431999999999995"/>
              <c:y val="5.552538691284279E-2"/>
            </c:manualLayout>
          </c:layout>
          <c:overlay val="0"/>
          <c:spPr>
            <a:noFill/>
            <a:ln>
              <a:noFill/>
            </a:ln>
            <a:effectLst/>
          </c:spPr>
          <c:txPr>
            <a:bodyPr rot="5400000" spcFirstLastPara="1" vertOverflow="ellipsis" wrap="square" anchor="ctr" anchorCtr="1"/>
            <a:lstStyle/>
            <a:p>
              <a:pPr>
                <a:defRPr sz="1600" b="0" i="0" u="none" strike="noStrike" kern="1200" baseline="0">
                  <a:solidFill>
                    <a:srgbClr val="C00000"/>
                  </a:solidFill>
                  <a:latin typeface="+mn-lt"/>
                  <a:ea typeface="+mn-ea"/>
                  <a:cs typeface="+mn-cs"/>
                </a:defRPr>
              </a:pPr>
              <a:endParaRPr lang="en-US"/>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rgbClr val="C00000"/>
                </a:solidFill>
                <a:latin typeface="+mn-lt"/>
                <a:ea typeface="+mn-ea"/>
                <a:cs typeface="+mn-cs"/>
              </a:defRPr>
            </a:pPr>
            <a:endParaRPr lang="en-US"/>
          </a:p>
        </c:txPr>
        <c:crossAx val="1942815552"/>
        <c:crosses val="max"/>
        <c:crossBetween val="between"/>
      </c:valAx>
      <c:catAx>
        <c:axId val="1942815552"/>
        <c:scaling>
          <c:orientation val="minMax"/>
        </c:scaling>
        <c:delete val="1"/>
        <c:axPos val="b"/>
        <c:numFmt formatCode="General" sourceLinked="1"/>
        <c:majorTickMark val="out"/>
        <c:minorTickMark val="none"/>
        <c:tickLblPos val="nextTo"/>
        <c:crossAx val="2008978528"/>
        <c:crosses val="autoZero"/>
        <c:auto val="1"/>
        <c:lblAlgn val="ctr"/>
        <c:lblOffset val="100"/>
        <c:noMultiLvlLbl val="0"/>
      </c:catAx>
      <c:spPr>
        <a:noFill/>
        <a:ln>
          <a:noFill/>
        </a:ln>
        <a:effectLst/>
      </c:spPr>
    </c:plotArea>
    <c:legend>
      <c:legendPos val="b"/>
      <c:layout>
        <c:manualLayout>
          <c:xMode val="edge"/>
          <c:yMode val="edge"/>
          <c:x val="0.1900608116293156"/>
          <c:y val="0.79791528921480237"/>
          <c:w val="0.65526287098728042"/>
          <c:h val="0.18681753521267858"/>
        </c:manualLayout>
      </c:layout>
      <c:overlay val="0"/>
      <c:spPr>
        <a:solidFill>
          <a:schemeClr val="bg1"/>
        </a:solid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Figure_10!$B$12</c:f>
              <c:strCache>
                <c:ptCount val="1"/>
                <c:pt idx="0">
                  <c:v>1–4 years</c:v>
                </c:pt>
              </c:strCache>
            </c:strRef>
          </c:tx>
          <c:spPr>
            <a:ln w="63500" cap="rnd">
              <a:solidFill>
                <a:srgbClr val="ED6F32"/>
              </a:solidFill>
              <a:prstDash val="sysDot"/>
              <a:round/>
            </a:ln>
            <a:effectLst/>
          </c:spPr>
          <c:marker>
            <c:symbol val="none"/>
          </c:marker>
          <c:dLbls>
            <c:dLbl>
              <c:idx val="3"/>
              <c:layout>
                <c:manualLayout>
                  <c:x val="0.12230825985461484"/>
                  <c:y val="-1.486815124671916E-2"/>
                </c:manualLayout>
              </c:layout>
              <c:tx>
                <c:rich>
                  <a:bodyPr rot="0" vert="horz" anchorCtr="0"/>
                  <a:lstStyle/>
                  <a:p>
                    <a:pPr algn="l">
                      <a:defRPr/>
                    </a:pPr>
                    <a:fld id="{34236C78-FE88-7B4B-B7CB-AE63B29432BF}" type="SERIESNAME">
                      <a:rPr lang="en-US" sz="1600" baseline="0"/>
                      <a:pPr algn="l">
                        <a:defRPr/>
                      </a:pPr>
                      <a:t>[SERIES NAME]</a:t>
                    </a:fld>
                    <a:endParaRPr lang="en-GB"/>
                  </a:p>
                </c:rich>
              </c:tx>
              <c:spPr>
                <a:noFill/>
                <a:ln>
                  <a:noFill/>
                </a:ln>
                <a:effectLst/>
              </c:spPr>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2EE4-D845-AAA1-7A231D79DAFA}"/>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Figure_10!$C$11:$F$11</c:f>
              <c:numCache>
                <c:formatCode>General</c:formatCode>
                <c:ptCount val="4"/>
                <c:pt idx="0">
                  <c:v>2020</c:v>
                </c:pt>
                <c:pt idx="1">
                  <c:v>2021</c:v>
                </c:pt>
                <c:pt idx="2">
                  <c:v>2022</c:v>
                </c:pt>
                <c:pt idx="3">
                  <c:v>2023</c:v>
                </c:pt>
              </c:numCache>
            </c:numRef>
          </c:cat>
          <c:val>
            <c:numRef>
              <c:f>Figure_10!$C$12:$F$12</c:f>
              <c:numCache>
                <c:formatCode>0.0</c:formatCode>
                <c:ptCount val="4"/>
                <c:pt idx="0">
                  <c:v>14.7</c:v>
                </c:pt>
                <c:pt idx="1">
                  <c:v>10</c:v>
                </c:pt>
                <c:pt idx="2">
                  <c:v>14.7</c:v>
                </c:pt>
                <c:pt idx="3">
                  <c:v>17.600000000000001</c:v>
                </c:pt>
              </c:numCache>
            </c:numRef>
          </c:val>
          <c:smooth val="0"/>
          <c:extLst>
            <c:ext xmlns:c16="http://schemas.microsoft.com/office/drawing/2014/chart" uri="{C3380CC4-5D6E-409C-BE32-E72D297353CC}">
              <c16:uniqueId val="{0000000D-2EE4-D845-AAA1-7A231D79DAFA}"/>
            </c:ext>
          </c:extLst>
        </c:ser>
        <c:ser>
          <c:idx val="1"/>
          <c:order val="1"/>
          <c:tx>
            <c:strRef>
              <c:f>Figure_10!$B$13</c:f>
              <c:strCache>
                <c:ptCount val="1"/>
                <c:pt idx="0">
                  <c:v>5–9 years</c:v>
                </c:pt>
              </c:strCache>
            </c:strRef>
          </c:tx>
          <c:spPr>
            <a:ln w="63500" cap="rnd">
              <a:solidFill>
                <a:srgbClr val="58B1BE"/>
              </a:solidFill>
              <a:prstDash val="sysDash"/>
              <a:round/>
            </a:ln>
            <a:effectLst/>
          </c:spPr>
          <c:marker>
            <c:symbol val="none"/>
          </c:marker>
          <c:dLbls>
            <c:dLbl>
              <c:idx val="3"/>
              <c:layout>
                <c:manualLayout>
                  <c:x val="0.11616389013957677"/>
                  <c:y val="-1.5509887553315239E-2"/>
                </c:manualLayout>
              </c:layout>
              <c:tx>
                <c:rich>
                  <a:bodyPr rot="0" vert="horz" anchorCtr="0"/>
                  <a:lstStyle/>
                  <a:p>
                    <a:pPr algn="l">
                      <a:defRPr/>
                    </a:pPr>
                    <a:fld id="{1A56FA92-17AC-AA40-A7DA-954CACB1B5BF}" type="SERIESNAME">
                      <a:rPr lang="en-US" sz="1600" baseline="0"/>
                      <a:pPr algn="l">
                        <a:defRPr/>
                      </a:pPr>
                      <a:t>[SERIES NAME]</a:t>
                    </a:fld>
                    <a:endParaRPr lang="en-GB"/>
                  </a:p>
                </c:rich>
              </c:tx>
              <c:spPr>
                <a:noFill/>
                <a:ln>
                  <a:noFill/>
                </a:ln>
                <a:effectLst/>
              </c:spPr>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2EE4-D845-AAA1-7A231D79DAFA}"/>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Figure_10!$C$11:$F$11</c:f>
              <c:numCache>
                <c:formatCode>General</c:formatCode>
                <c:ptCount val="4"/>
                <c:pt idx="0">
                  <c:v>2020</c:v>
                </c:pt>
                <c:pt idx="1">
                  <c:v>2021</c:v>
                </c:pt>
                <c:pt idx="2">
                  <c:v>2022</c:v>
                </c:pt>
                <c:pt idx="3">
                  <c:v>2023</c:v>
                </c:pt>
              </c:numCache>
            </c:numRef>
          </c:cat>
          <c:val>
            <c:numRef>
              <c:f>Figure_10!$C$13:$F$13</c:f>
              <c:numCache>
                <c:formatCode>0.0</c:formatCode>
                <c:ptCount val="4"/>
                <c:pt idx="0">
                  <c:v>6.9</c:v>
                </c:pt>
                <c:pt idx="1">
                  <c:v>5.5</c:v>
                </c:pt>
                <c:pt idx="2">
                  <c:v>7.2</c:v>
                </c:pt>
                <c:pt idx="3">
                  <c:v>8.6999999999999993</c:v>
                </c:pt>
              </c:numCache>
            </c:numRef>
          </c:val>
          <c:smooth val="0"/>
          <c:extLst>
            <c:ext xmlns:c16="http://schemas.microsoft.com/office/drawing/2014/chart" uri="{C3380CC4-5D6E-409C-BE32-E72D297353CC}">
              <c16:uniqueId val="{00000010-2EE4-D845-AAA1-7A231D79DAFA}"/>
            </c:ext>
          </c:extLst>
        </c:ser>
        <c:ser>
          <c:idx val="2"/>
          <c:order val="2"/>
          <c:tx>
            <c:strRef>
              <c:f>Figure_10!$B$14</c:f>
              <c:strCache>
                <c:ptCount val="1"/>
                <c:pt idx="0">
                  <c:v>10–14 years</c:v>
                </c:pt>
              </c:strCache>
            </c:strRef>
          </c:tx>
          <c:spPr>
            <a:ln w="63500" cap="rnd">
              <a:solidFill>
                <a:srgbClr val="4D774F"/>
              </a:solidFill>
              <a:prstDash val="dash"/>
              <a:round/>
            </a:ln>
            <a:effectLst/>
          </c:spPr>
          <c:marker>
            <c:symbol val="none"/>
          </c:marker>
          <c:dLbls>
            <c:dLbl>
              <c:idx val="3"/>
              <c:layout>
                <c:manualLayout>
                  <c:x val="0.1153692078812729"/>
                  <c:y val="-2.4069061679790026E-2"/>
                </c:manualLayout>
              </c:layout>
              <c:tx>
                <c:rich>
                  <a:bodyPr/>
                  <a:lstStyle/>
                  <a:p>
                    <a:fld id="{18D0F0E9-18F5-B642-9AF8-E774FEF7B8E2}"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2-2EE4-D845-AAA1-7A231D79DAFA}"/>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Figure_10!$C$11:$F$11</c:f>
              <c:numCache>
                <c:formatCode>General</c:formatCode>
                <c:ptCount val="4"/>
                <c:pt idx="0">
                  <c:v>2020</c:v>
                </c:pt>
                <c:pt idx="1">
                  <c:v>2021</c:v>
                </c:pt>
                <c:pt idx="2">
                  <c:v>2022</c:v>
                </c:pt>
                <c:pt idx="3">
                  <c:v>2023</c:v>
                </c:pt>
              </c:numCache>
            </c:numRef>
          </c:cat>
          <c:val>
            <c:numRef>
              <c:f>Figure_10!$C$14:$F$14</c:f>
              <c:numCache>
                <c:formatCode>0.0</c:formatCode>
                <c:ptCount val="4"/>
                <c:pt idx="0">
                  <c:v>8.5</c:v>
                </c:pt>
                <c:pt idx="1">
                  <c:v>7.9</c:v>
                </c:pt>
                <c:pt idx="2">
                  <c:v>9.1</c:v>
                </c:pt>
                <c:pt idx="3">
                  <c:v>11.1</c:v>
                </c:pt>
              </c:numCache>
            </c:numRef>
          </c:val>
          <c:smooth val="0"/>
          <c:extLst>
            <c:ext xmlns:c16="http://schemas.microsoft.com/office/drawing/2014/chart" uri="{C3380CC4-5D6E-409C-BE32-E72D297353CC}">
              <c16:uniqueId val="{00000013-2EE4-D845-AAA1-7A231D79DAFA}"/>
            </c:ext>
          </c:extLst>
        </c:ser>
        <c:ser>
          <c:idx val="3"/>
          <c:order val="3"/>
          <c:tx>
            <c:strRef>
              <c:f>Figure_10!$B$15</c:f>
              <c:strCache>
                <c:ptCount val="1"/>
                <c:pt idx="0">
                  <c:v>15–17 years</c:v>
                </c:pt>
              </c:strCache>
            </c:strRef>
          </c:tx>
          <c:spPr>
            <a:ln w="73025" cap="rnd">
              <a:solidFill>
                <a:srgbClr val="FFC000"/>
              </a:solidFill>
              <a:prstDash val="dash"/>
              <a:round/>
            </a:ln>
            <a:effectLst/>
          </c:spPr>
          <c:marker>
            <c:symbol val="none"/>
          </c:marker>
          <c:dLbls>
            <c:dLbl>
              <c:idx val="3"/>
              <c:layout>
                <c:manualLayout>
                  <c:x val="0.11844140450185663"/>
                  <c:y val="-1.1910063976377953E-2"/>
                </c:manualLayout>
              </c:layout>
              <c:tx>
                <c:rich>
                  <a:bodyPr/>
                  <a:lstStyle/>
                  <a:p>
                    <a:fld id="{EDD5A9E6-00DD-9142-B147-CDD79FD04D13}" type="SERIESNAME">
                      <a:rPr lang="en-US" sz="1600" baseline="0"/>
                      <a:pPr/>
                      <a:t>[SERIES NAME]</a:t>
                    </a:fld>
                    <a:endParaRPr lang="en-GB"/>
                  </a:p>
                </c:rich>
              </c:tx>
              <c:showLegendKey val="0"/>
              <c:showVal val="0"/>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2EE4-D845-AAA1-7A231D79DAFA}"/>
                </c:ext>
              </c:extLst>
            </c:dLbl>
            <c:spPr>
              <a:noFill/>
              <a:ln>
                <a:noFill/>
              </a:ln>
              <a:effectLst/>
            </c:spPr>
            <c:txPr>
              <a:bodyPr rot="0" vert="horz"/>
              <a:lstStyle/>
              <a:p>
                <a:pPr>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Figure_10!$C$11:$F$11</c:f>
              <c:numCache>
                <c:formatCode>General</c:formatCode>
                <c:ptCount val="4"/>
                <c:pt idx="0">
                  <c:v>2020</c:v>
                </c:pt>
                <c:pt idx="1">
                  <c:v>2021</c:v>
                </c:pt>
                <c:pt idx="2">
                  <c:v>2022</c:v>
                </c:pt>
                <c:pt idx="3">
                  <c:v>2023</c:v>
                </c:pt>
              </c:numCache>
            </c:numRef>
          </c:cat>
          <c:val>
            <c:numRef>
              <c:f>Figure_10!$C$15:$F$15</c:f>
              <c:numCache>
                <c:formatCode>0.0</c:formatCode>
                <c:ptCount val="4"/>
                <c:pt idx="0">
                  <c:v>18.5</c:v>
                </c:pt>
                <c:pt idx="1">
                  <c:v>18.100000000000001</c:v>
                </c:pt>
                <c:pt idx="2">
                  <c:v>20.2</c:v>
                </c:pt>
                <c:pt idx="3">
                  <c:v>21.3</c:v>
                </c:pt>
              </c:numCache>
            </c:numRef>
          </c:val>
          <c:smooth val="0"/>
          <c:extLst>
            <c:ext xmlns:c16="http://schemas.microsoft.com/office/drawing/2014/chart" uri="{C3380CC4-5D6E-409C-BE32-E72D297353CC}">
              <c16:uniqueId val="{00000016-2EE4-D845-AAA1-7A231D79DAFA}"/>
            </c:ext>
          </c:extLst>
        </c:ser>
        <c:ser>
          <c:idx val="4"/>
          <c:order val="4"/>
          <c:tx>
            <c:strRef>
              <c:f>Figure_10!$B$16</c:f>
              <c:strCache>
                <c:ptCount val="1"/>
                <c:pt idx="0">
                  <c:v>  Most deprived</c:v>
                </c:pt>
              </c:strCache>
            </c:strRef>
          </c:tx>
          <c:spPr>
            <a:ln w="76200" cap="rnd">
              <a:solidFill>
                <a:srgbClr val="C00000"/>
              </a:solidFill>
              <a:round/>
            </a:ln>
            <a:effectLst/>
          </c:spPr>
          <c:marker>
            <c:symbol val="none"/>
          </c:marker>
          <c:cat>
            <c:numRef>
              <c:f>Figure_10!$C$11:$F$11</c:f>
              <c:numCache>
                <c:formatCode>General</c:formatCode>
                <c:ptCount val="4"/>
                <c:pt idx="0">
                  <c:v>2020</c:v>
                </c:pt>
                <c:pt idx="1">
                  <c:v>2021</c:v>
                </c:pt>
                <c:pt idx="2">
                  <c:v>2022</c:v>
                </c:pt>
                <c:pt idx="3">
                  <c:v>2023</c:v>
                </c:pt>
              </c:numCache>
            </c:numRef>
          </c:cat>
          <c:val>
            <c:numRef>
              <c:f>Figure_10!$C$16:$F$16</c:f>
              <c:numCache>
                <c:formatCode>0.0</c:formatCode>
                <c:ptCount val="4"/>
                <c:pt idx="0">
                  <c:v>40.200000000000003</c:v>
                </c:pt>
                <c:pt idx="1">
                  <c:v>36.1</c:v>
                </c:pt>
                <c:pt idx="2">
                  <c:v>41.5</c:v>
                </c:pt>
                <c:pt idx="3">
                  <c:v>48.1</c:v>
                </c:pt>
              </c:numCache>
            </c:numRef>
          </c:val>
          <c:smooth val="0"/>
          <c:extLst>
            <c:ext xmlns:c16="http://schemas.microsoft.com/office/drawing/2014/chart" uri="{C3380CC4-5D6E-409C-BE32-E72D297353CC}">
              <c16:uniqueId val="{00000018-2EE4-D845-AAA1-7A231D79DAFA}"/>
            </c:ext>
          </c:extLst>
        </c:ser>
        <c:ser>
          <c:idx val="5"/>
          <c:order val="5"/>
          <c:tx>
            <c:strRef>
              <c:f>Figure_10!$B$17</c:f>
              <c:strCache>
                <c:ptCount val="1"/>
                <c:pt idx="0">
                  <c:v>  Least deprived</c:v>
                </c:pt>
              </c:strCache>
            </c:strRef>
          </c:tx>
          <c:spPr>
            <a:ln w="88900" cap="rnd">
              <a:solidFill>
                <a:srgbClr val="3D609F"/>
              </a:solidFill>
              <a:round/>
            </a:ln>
            <a:effectLst/>
          </c:spPr>
          <c:marker>
            <c:symbol val="none"/>
          </c:marker>
          <c:cat>
            <c:numRef>
              <c:f>Figure_10!$C$11:$F$11</c:f>
              <c:numCache>
                <c:formatCode>General</c:formatCode>
                <c:ptCount val="4"/>
                <c:pt idx="0">
                  <c:v>2020</c:v>
                </c:pt>
                <c:pt idx="1">
                  <c:v>2021</c:v>
                </c:pt>
                <c:pt idx="2">
                  <c:v>2022</c:v>
                </c:pt>
                <c:pt idx="3">
                  <c:v>2023</c:v>
                </c:pt>
              </c:numCache>
            </c:numRef>
          </c:cat>
          <c:val>
            <c:numRef>
              <c:f>Figure_10!$C$17:$F$17</c:f>
              <c:numCache>
                <c:formatCode>0.0</c:formatCode>
                <c:ptCount val="4"/>
                <c:pt idx="0">
                  <c:v>16.8</c:v>
                </c:pt>
                <c:pt idx="1">
                  <c:v>16</c:v>
                </c:pt>
                <c:pt idx="2">
                  <c:v>19.100000000000001</c:v>
                </c:pt>
                <c:pt idx="3">
                  <c:v>18.7</c:v>
                </c:pt>
              </c:numCache>
            </c:numRef>
          </c:val>
          <c:smooth val="0"/>
          <c:extLst>
            <c:ext xmlns:c16="http://schemas.microsoft.com/office/drawing/2014/chart" uri="{C3380CC4-5D6E-409C-BE32-E72D297353CC}">
              <c16:uniqueId val="{0000001A-2EE4-D845-AAA1-7A231D79DAFA}"/>
            </c:ext>
          </c:extLst>
        </c:ser>
        <c:dLbls>
          <c:showLegendKey val="0"/>
          <c:showVal val="0"/>
          <c:showCatName val="0"/>
          <c:showSerName val="0"/>
          <c:showPercent val="0"/>
          <c:showBubbleSize val="0"/>
        </c:dLbls>
        <c:smooth val="0"/>
        <c:axId val="473520048"/>
        <c:axId val="477784000"/>
      </c:lineChart>
      <c:catAx>
        <c:axId val="473520048"/>
        <c:scaling>
          <c:orientation val="minMax"/>
        </c:scaling>
        <c:delete val="0"/>
        <c:axPos val="b"/>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477784000"/>
        <c:crosses val="autoZero"/>
        <c:auto val="1"/>
        <c:lblAlgn val="ctr"/>
        <c:lblOffset val="100"/>
        <c:noMultiLvlLbl val="0"/>
      </c:catAx>
      <c:valAx>
        <c:axId val="477784000"/>
        <c:scaling>
          <c:orientation val="minMax"/>
          <c:max val="50"/>
        </c:scaling>
        <c:delete val="0"/>
        <c:axPos val="l"/>
        <c:majorGridlines>
          <c:spPr>
            <a:ln w="22225" cap="flat" cmpd="sng" algn="ctr">
              <a:solidFill>
                <a:schemeClr val="bg1">
                  <a:lumMod val="50000"/>
                </a:schemeClr>
              </a:solidFill>
              <a:round/>
            </a:ln>
            <a:effectLst/>
          </c:spPr>
        </c:majorGridlines>
        <c:minorGridlines/>
        <c:title>
          <c:tx>
            <c:rich>
              <a:bodyPr rot="-5400000" vert="horz"/>
              <a:lstStyle/>
              <a:p>
                <a:pPr>
                  <a:defRPr b="0" i="0" baseline="0"/>
                </a:pPr>
                <a:r>
                  <a:rPr lang="en-GB" b="0" i="0" baseline="0"/>
                  <a:t>Mortality rate per year per 100,000 children in each group in England</a:t>
                </a:r>
              </a:p>
            </c:rich>
          </c:tx>
          <c:layout>
            <c:manualLayout>
              <c:xMode val="edge"/>
              <c:yMode val="edge"/>
              <c:x val="5.632400788611101E-3"/>
              <c:y val="0.18418389107611546"/>
            </c:manualLayout>
          </c:layout>
          <c:overlay val="0"/>
          <c:spPr>
            <a:noFill/>
            <a:ln>
              <a:noFill/>
            </a:ln>
            <a:effectLst/>
          </c:spPr>
        </c:title>
        <c:numFmt formatCode="0" sourceLinked="0"/>
        <c:majorTickMark val="out"/>
        <c:minorTickMark val="in"/>
        <c:tickLblPos val="nextTo"/>
        <c:spPr>
          <a:noFill/>
          <a:ln>
            <a:noFill/>
          </a:ln>
          <a:effectLst/>
        </c:spPr>
        <c:txPr>
          <a:bodyPr rot="-60000000" vert="horz"/>
          <a:lstStyle/>
          <a:p>
            <a:pPr>
              <a:defRPr/>
            </a:pPr>
            <a:endParaRPr lang="en-US"/>
          </a:p>
        </c:txPr>
        <c:crossAx val="473520048"/>
        <c:crosses val="autoZero"/>
        <c:crossBetween val="between"/>
      </c:valAx>
    </c:plotArea>
    <c:legend>
      <c:legendPos val="r"/>
      <c:legendEntry>
        <c:idx val="0"/>
        <c:delete val="1"/>
      </c:legendEntry>
      <c:legendEntry>
        <c:idx val="1"/>
        <c:delete val="1"/>
      </c:legendEntry>
      <c:legendEntry>
        <c:idx val="2"/>
        <c:delete val="1"/>
      </c:legendEntry>
      <c:legendEntry>
        <c:idx val="3"/>
        <c:delete val="1"/>
      </c:legendEntry>
      <c:legendEntry>
        <c:idx val="4"/>
        <c:txPr>
          <a:bodyPr rot="0" vert="horz"/>
          <a:lstStyle/>
          <a:p>
            <a:pPr>
              <a:defRPr b="1" i="0" baseline="0"/>
            </a:pPr>
            <a:endParaRPr lang="en-US"/>
          </a:p>
        </c:txPr>
      </c:legendEntry>
      <c:legendEntry>
        <c:idx val="5"/>
        <c:txPr>
          <a:bodyPr rot="0" vert="horz"/>
          <a:lstStyle/>
          <a:p>
            <a:pPr>
              <a:defRPr b="1" i="0" baseline="0"/>
            </a:pPr>
            <a:endParaRPr lang="en-US"/>
          </a:p>
        </c:txPr>
      </c:legendEntry>
      <c:layout>
        <c:manualLayout>
          <c:xMode val="edge"/>
          <c:yMode val="edge"/>
          <c:x val="0.77265950627139346"/>
          <c:y val="1.819687089895013E-2"/>
          <c:w val="0.22149509537114309"/>
          <c:h val="0.10664159031303716"/>
        </c:manualLayout>
      </c:layout>
      <c:overlay val="0"/>
      <c:spPr>
        <a:noFill/>
        <a:ln>
          <a:noFill/>
        </a:ln>
        <a:effectLst/>
      </c:spPr>
      <c:txPr>
        <a:bodyPr rot="0" vert="horz"/>
        <a:lstStyle/>
        <a:p>
          <a:pPr>
            <a:defRPr/>
          </a:pPr>
          <a:endParaRPr lang="en-US"/>
        </a:p>
      </c:txPr>
    </c:legend>
    <c:plotVisOnly val="1"/>
    <c:dispBlanksAs val="gap"/>
    <c:showDLblsOverMax val="0"/>
    <c:extLst/>
  </c:chart>
  <c:txPr>
    <a:bodyPr/>
    <a:lstStyle/>
    <a:p>
      <a:pPr>
        <a:defRPr sz="1600" baseline="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12</xdr:col>
      <xdr:colOff>25400</xdr:colOff>
      <xdr:row>1</xdr:row>
      <xdr:rowOff>38100</xdr:rowOff>
    </xdr:from>
    <xdr:to>
      <xdr:col>22</xdr:col>
      <xdr:colOff>0</xdr:colOff>
      <xdr:row>50</xdr:row>
      <xdr:rowOff>12700</xdr:rowOff>
    </xdr:to>
    <xdr:graphicFrame macro="">
      <xdr:nvGraphicFramePr>
        <xdr:cNvPr id="2" name="Chart 1">
          <a:extLst>
            <a:ext uri="{FF2B5EF4-FFF2-40B4-BE49-F238E27FC236}">
              <a16:creationId xmlns:a16="http://schemas.microsoft.com/office/drawing/2014/main" id="{2CC1988E-35DB-6F49-ADE3-33957D898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539750</xdr:colOff>
      <xdr:row>2</xdr:row>
      <xdr:rowOff>114300</xdr:rowOff>
    </xdr:from>
    <xdr:to>
      <xdr:col>21</xdr:col>
      <xdr:colOff>495300</xdr:colOff>
      <xdr:row>51</xdr:row>
      <xdr:rowOff>63500</xdr:rowOff>
    </xdr:to>
    <xdr:graphicFrame macro="">
      <xdr:nvGraphicFramePr>
        <xdr:cNvPr id="3" name="Chart 2">
          <a:extLst>
            <a:ext uri="{FF2B5EF4-FFF2-40B4-BE49-F238E27FC236}">
              <a16:creationId xmlns:a16="http://schemas.microsoft.com/office/drawing/2014/main" id="{3624E0A0-7D3D-D24D-A2E4-C4894AB5ED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292100</xdr:colOff>
      <xdr:row>1</xdr:row>
      <xdr:rowOff>12700</xdr:rowOff>
    </xdr:from>
    <xdr:to>
      <xdr:col>19</xdr:col>
      <xdr:colOff>292100</xdr:colOff>
      <xdr:row>50</xdr:row>
      <xdr:rowOff>38100</xdr:rowOff>
    </xdr:to>
    <xdr:graphicFrame macro="">
      <xdr:nvGraphicFramePr>
        <xdr:cNvPr id="2" name="Chart 1">
          <a:extLst>
            <a:ext uri="{FF2B5EF4-FFF2-40B4-BE49-F238E27FC236}">
              <a16:creationId xmlns:a16="http://schemas.microsoft.com/office/drawing/2014/main" id="{52B92D1A-57F9-3147-84AC-F69B9315BC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31</xdr:col>
      <xdr:colOff>114300</xdr:colOff>
      <xdr:row>0</xdr:row>
      <xdr:rowOff>241300</xdr:rowOff>
    </xdr:from>
    <xdr:to>
      <xdr:col>41</xdr:col>
      <xdr:colOff>127000</xdr:colOff>
      <xdr:row>48</xdr:row>
      <xdr:rowOff>177800</xdr:rowOff>
    </xdr:to>
    <xdr:graphicFrame macro="">
      <xdr:nvGraphicFramePr>
        <xdr:cNvPr id="2" name="Chart 1">
          <a:extLst>
            <a:ext uri="{FF2B5EF4-FFF2-40B4-BE49-F238E27FC236}">
              <a16:creationId xmlns:a16="http://schemas.microsoft.com/office/drawing/2014/main" id="{86213412-E742-294A-9A67-92D959D34A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18</xdr:col>
      <xdr:colOff>342900</xdr:colOff>
      <xdr:row>46</xdr:row>
      <xdr:rowOff>5388</xdr:rowOff>
    </xdr:to>
    <xdr:pic>
      <xdr:nvPicPr>
        <xdr:cNvPr id="7" name="Picture 6">
          <a:extLst>
            <a:ext uri="{FF2B5EF4-FFF2-40B4-BE49-F238E27FC236}">
              <a16:creationId xmlns:a16="http://schemas.microsoft.com/office/drawing/2014/main" id="{7C4B7C8F-F78E-1CD7-3D90-6526DCE64B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00" y="469900"/>
          <a:ext cx="7772400" cy="89842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25400</xdr:colOff>
      <xdr:row>2</xdr:row>
      <xdr:rowOff>12700</xdr:rowOff>
    </xdr:from>
    <xdr:to>
      <xdr:col>36</xdr:col>
      <xdr:colOff>101599</xdr:colOff>
      <xdr:row>51</xdr:row>
      <xdr:rowOff>0</xdr:rowOff>
    </xdr:to>
    <xdr:graphicFrame macro="">
      <xdr:nvGraphicFramePr>
        <xdr:cNvPr id="2" name="Chart 1">
          <a:extLst>
            <a:ext uri="{FF2B5EF4-FFF2-40B4-BE49-F238E27FC236}">
              <a16:creationId xmlns:a16="http://schemas.microsoft.com/office/drawing/2014/main" id="{3C3679BA-F53E-044C-80CF-1B15654143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21</xdr:col>
      <xdr:colOff>571500</xdr:colOff>
      <xdr:row>40</xdr:row>
      <xdr:rowOff>0</xdr:rowOff>
    </xdr:to>
    <xdr:graphicFrame macro="">
      <xdr:nvGraphicFramePr>
        <xdr:cNvPr id="2" name="Chart 1">
          <a:extLst>
            <a:ext uri="{FF2B5EF4-FFF2-40B4-BE49-F238E27FC236}">
              <a16:creationId xmlns:a16="http://schemas.microsoft.com/office/drawing/2014/main" id="{EB24C504-5471-114A-BCDB-D8DD0A6419A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1</xdr:row>
      <xdr:rowOff>12700</xdr:rowOff>
    </xdr:from>
    <xdr:to>
      <xdr:col>17</xdr:col>
      <xdr:colOff>749300</xdr:colOff>
      <xdr:row>49</xdr:row>
      <xdr:rowOff>177800</xdr:rowOff>
    </xdr:to>
    <xdr:graphicFrame macro="">
      <xdr:nvGraphicFramePr>
        <xdr:cNvPr id="2" name="Chart 1">
          <a:extLst>
            <a:ext uri="{FF2B5EF4-FFF2-40B4-BE49-F238E27FC236}">
              <a16:creationId xmlns:a16="http://schemas.microsoft.com/office/drawing/2014/main" id="{76F45897-5A3C-7B48-A6DB-985CE9344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419100</xdr:colOff>
      <xdr:row>1</xdr:row>
      <xdr:rowOff>88900</xdr:rowOff>
    </xdr:from>
    <xdr:to>
      <xdr:col>26</xdr:col>
      <xdr:colOff>349250</xdr:colOff>
      <xdr:row>50</xdr:row>
      <xdr:rowOff>88900</xdr:rowOff>
    </xdr:to>
    <xdr:graphicFrame macro="">
      <xdr:nvGraphicFramePr>
        <xdr:cNvPr id="2" name="Chart 1">
          <a:extLst>
            <a:ext uri="{FF2B5EF4-FFF2-40B4-BE49-F238E27FC236}">
              <a16:creationId xmlns:a16="http://schemas.microsoft.com/office/drawing/2014/main" id="{4FAAFB9D-3DD0-0A46-9EB7-20B5ABAC9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12700</xdr:colOff>
      <xdr:row>10</xdr:row>
      <xdr:rowOff>12699</xdr:rowOff>
    </xdr:from>
    <xdr:to>
      <xdr:col>15</xdr:col>
      <xdr:colOff>330200</xdr:colOff>
      <xdr:row>58</xdr:row>
      <xdr:rowOff>169588</xdr:rowOff>
    </xdr:to>
    <xdr:pic>
      <xdr:nvPicPr>
        <xdr:cNvPr id="5" name="Picture 4">
          <a:extLst>
            <a:ext uri="{FF2B5EF4-FFF2-40B4-BE49-F238E27FC236}">
              <a16:creationId xmlns:a16="http://schemas.microsoft.com/office/drawing/2014/main" id="{FD1A2E3B-8E0E-08BD-92DD-A00B2620F6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65700" y="2108199"/>
          <a:ext cx="7747000" cy="99104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1</xdr:rowOff>
    </xdr:from>
    <xdr:to>
      <xdr:col>21</xdr:col>
      <xdr:colOff>762000</xdr:colOff>
      <xdr:row>50</xdr:row>
      <xdr:rowOff>38101</xdr:rowOff>
    </xdr:to>
    <xdr:graphicFrame macro="">
      <xdr:nvGraphicFramePr>
        <xdr:cNvPr id="2" name="Chart 1">
          <a:extLst>
            <a:ext uri="{FF2B5EF4-FFF2-40B4-BE49-F238E27FC236}">
              <a16:creationId xmlns:a16="http://schemas.microsoft.com/office/drawing/2014/main" id="{6112BA01-143B-CE47-876F-30628232FE2C}"/>
            </a:ext>
            <a:ext uri="{147F2762-F138-4A5C-976F-8EAC2B608ADB}">
              <a16:predDERef xmlns:a16="http://schemas.microsoft.com/office/drawing/2014/main" pred="{4D2D702B-D4C9-4583-857E-7D343E3EB8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0.38283</cdr:x>
      <cdr:y>0.15223</cdr:y>
    </cdr:from>
    <cdr:to>
      <cdr:x>0.48727</cdr:x>
      <cdr:y>0.18554</cdr:y>
    </cdr:to>
    <cdr:sp macro="" textlink="">
      <cdr:nvSpPr>
        <cdr:cNvPr id="4" name="TextBox 1">
          <a:extLst xmlns:a="http://schemas.openxmlformats.org/drawingml/2006/main">
            <a:ext uri="{FF2B5EF4-FFF2-40B4-BE49-F238E27FC236}">
              <a16:creationId xmlns:a16="http://schemas.microsoft.com/office/drawing/2014/main" id="{9CB79270-04B7-43DF-A271-5BBA991C5E88}"/>
            </a:ext>
          </a:extLst>
        </cdr:cNvPr>
        <cdr:cNvSpPr txBox="1"/>
      </cdr:nvSpPr>
      <cdr:spPr>
        <a:xfrm xmlns:a="http://schemas.openxmlformats.org/drawingml/2006/main">
          <a:off x="3135981" y="1521521"/>
          <a:ext cx="855520" cy="332950"/>
        </a:xfrm>
        <a:prstGeom xmlns:a="http://schemas.openxmlformats.org/drawingml/2006/main" prst="rect">
          <a:avLst/>
        </a:prstGeom>
        <a:solidFill xmlns:a="http://schemas.openxmlformats.org/drawingml/2006/main">
          <a:srgbClr val="4D774F"/>
        </a:solidFill>
        <a:ln xmlns:a="http://schemas.openxmlformats.org/drawingml/2006/main" w="19050">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baseline="0">
              <a:solidFill>
                <a:schemeClr val="bg1"/>
              </a:solidFill>
            </a:rPr>
            <a:t>1943–50</a:t>
          </a:r>
          <a:endParaRPr lang="en-GB" sz="1600" baseline="0">
            <a:solidFill>
              <a:schemeClr val="bg1"/>
            </a:solidFill>
          </a:endParaRPr>
        </a:p>
      </cdr:txBody>
    </cdr:sp>
  </cdr:relSizeAnchor>
  <cdr:relSizeAnchor xmlns:cdr="http://schemas.openxmlformats.org/drawingml/2006/chartDrawing">
    <cdr:from>
      <cdr:x>0.25117</cdr:x>
      <cdr:y>0.11201</cdr:y>
    </cdr:from>
    <cdr:to>
      <cdr:x>0.35369</cdr:x>
      <cdr:y>0.14652</cdr:y>
    </cdr:to>
    <cdr:sp macro="" textlink="">
      <cdr:nvSpPr>
        <cdr:cNvPr id="5" name="TextBox 1">
          <a:extLst xmlns:a="http://schemas.openxmlformats.org/drawingml/2006/main">
            <a:ext uri="{FF2B5EF4-FFF2-40B4-BE49-F238E27FC236}">
              <a16:creationId xmlns:a16="http://schemas.microsoft.com/office/drawing/2014/main" id="{960F554C-EC98-41D5-992A-16724EC415A9}"/>
            </a:ext>
          </a:extLst>
        </cdr:cNvPr>
        <cdr:cNvSpPr txBox="1"/>
      </cdr:nvSpPr>
      <cdr:spPr>
        <a:xfrm xmlns:a="http://schemas.openxmlformats.org/drawingml/2006/main">
          <a:off x="2057482" y="1119492"/>
          <a:ext cx="839793" cy="345004"/>
        </a:xfrm>
        <a:prstGeom xmlns:a="http://schemas.openxmlformats.org/drawingml/2006/main" prst="rect">
          <a:avLst/>
        </a:prstGeom>
        <a:solidFill xmlns:a="http://schemas.openxmlformats.org/drawingml/2006/main">
          <a:srgbClr val="0070C0"/>
        </a:solidFill>
        <a:ln xmlns:a="http://schemas.openxmlformats.org/drawingml/2006/main" w="19050">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baseline="0">
              <a:solidFill>
                <a:schemeClr val="bg1"/>
              </a:solidFill>
            </a:rPr>
            <a:t>1907–13</a:t>
          </a:r>
          <a:endParaRPr lang="en-GB" sz="1600" baseline="0">
            <a:solidFill>
              <a:schemeClr val="bg1"/>
            </a:solidFill>
          </a:endParaRPr>
        </a:p>
      </cdr:txBody>
    </cdr:sp>
  </cdr:relSizeAnchor>
  <cdr:relSizeAnchor xmlns:cdr="http://schemas.openxmlformats.org/drawingml/2006/chartDrawing">
    <cdr:from>
      <cdr:x>0.73445</cdr:x>
      <cdr:y>0.64945</cdr:y>
    </cdr:from>
    <cdr:to>
      <cdr:x>0.92868</cdr:x>
      <cdr:y>0.83736</cdr:y>
    </cdr:to>
    <cdr:sp macro="" textlink="">
      <cdr:nvSpPr>
        <cdr:cNvPr id="6" name="TextBox 1">
          <a:extLst xmlns:a="http://schemas.openxmlformats.org/drawingml/2006/main">
            <a:ext uri="{FF2B5EF4-FFF2-40B4-BE49-F238E27FC236}">
              <a16:creationId xmlns:a16="http://schemas.microsoft.com/office/drawing/2014/main" id="{B67209C7-3CC3-4FA0-96ED-AC50E45306C5}"/>
            </a:ext>
          </a:extLst>
        </cdr:cNvPr>
        <cdr:cNvSpPr txBox="1"/>
      </cdr:nvSpPr>
      <cdr:spPr>
        <a:xfrm xmlns:a="http://schemas.openxmlformats.org/drawingml/2006/main">
          <a:off x="6016281" y="6491204"/>
          <a:ext cx="1591036" cy="1878141"/>
        </a:xfrm>
        <a:prstGeom xmlns:a="http://schemas.openxmlformats.org/drawingml/2006/main" prst="rect">
          <a:avLst/>
        </a:prstGeom>
        <a:solidFill xmlns:a="http://schemas.openxmlformats.org/drawingml/2006/main">
          <a:srgbClr val="C00000"/>
        </a:solidFill>
        <a:ln xmlns:a="http://schemas.openxmlformats.org/drawingml/2006/main" w="19050">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600" b="1">
              <a:solidFill>
                <a:schemeClr val="bg1"/>
              </a:solidFill>
            </a:rPr>
            <a:t>2008–24</a:t>
          </a:r>
          <a:br>
            <a:rPr lang="en-GB" sz="1600">
              <a:solidFill>
                <a:schemeClr val="bg1"/>
              </a:solidFill>
            </a:rPr>
          </a:br>
          <a:r>
            <a:rPr lang="en-GB" sz="1600">
              <a:solidFill>
                <a:schemeClr val="bg1"/>
              </a:solidFill>
            </a:rPr>
            <a:t>The</a:t>
          </a:r>
          <a:r>
            <a:rPr lang="en-GB" sz="1600" baseline="0">
              <a:solidFill>
                <a:schemeClr val="bg1"/>
              </a:solidFill>
            </a:rPr>
            <a:t> current real</a:t>
          </a:r>
        </a:p>
        <a:p xmlns:a="http://schemas.openxmlformats.org/drawingml/2006/main">
          <a:r>
            <a:rPr lang="en-GB" sz="1600" baseline="0">
              <a:solidFill>
                <a:schemeClr val="bg1"/>
              </a:solidFill>
            </a:rPr>
            <a:t>pay squeeze has</a:t>
          </a:r>
        </a:p>
        <a:p xmlns:a="http://schemas.openxmlformats.org/drawingml/2006/main">
          <a:r>
            <a:rPr lang="en-GB" sz="1600" baseline="0">
              <a:solidFill>
                <a:schemeClr val="bg1"/>
              </a:solidFill>
            </a:rPr>
            <a:t>already lasted</a:t>
          </a:r>
        </a:p>
        <a:p xmlns:a="http://schemas.openxmlformats.org/drawingml/2006/main">
          <a:r>
            <a:rPr lang="en-GB" sz="1600" baseline="0">
              <a:solidFill>
                <a:schemeClr val="bg1"/>
              </a:solidFill>
            </a:rPr>
            <a:t>longer than any</a:t>
          </a:r>
        </a:p>
        <a:p xmlns:a="http://schemas.openxmlformats.org/drawingml/2006/main">
          <a:r>
            <a:rPr lang="en-GB" sz="1600" baseline="0">
              <a:solidFill>
                <a:schemeClr val="bg1"/>
              </a:solidFill>
            </a:rPr>
            <a:t>we saw in the</a:t>
          </a:r>
        </a:p>
        <a:p xmlns:a="http://schemas.openxmlformats.org/drawingml/2006/main">
          <a:r>
            <a:rPr lang="en-GB" sz="1600" baseline="0">
              <a:solidFill>
                <a:schemeClr val="bg1"/>
              </a:solidFill>
            </a:rPr>
            <a:t>past century.</a:t>
          </a:r>
        </a:p>
      </cdr:txBody>
    </cdr:sp>
  </cdr:relSizeAnchor>
  <cdr:relSizeAnchor xmlns:cdr="http://schemas.openxmlformats.org/drawingml/2006/chartDrawing">
    <cdr:from>
      <cdr:x>0.52085</cdr:x>
      <cdr:y>0.0824</cdr:y>
    </cdr:from>
    <cdr:to>
      <cdr:x>0.62286</cdr:x>
      <cdr:y>0.11638</cdr:y>
    </cdr:to>
    <cdr:sp macro="" textlink="">
      <cdr:nvSpPr>
        <cdr:cNvPr id="7" name="TextBox 1">
          <a:extLst xmlns:a="http://schemas.openxmlformats.org/drawingml/2006/main">
            <a:ext uri="{FF2B5EF4-FFF2-40B4-BE49-F238E27FC236}">
              <a16:creationId xmlns:a16="http://schemas.microsoft.com/office/drawing/2014/main" id="{B5096A16-C765-4FE9-B014-D935A0565519}"/>
            </a:ext>
          </a:extLst>
        </cdr:cNvPr>
        <cdr:cNvSpPr txBox="1"/>
      </cdr:nvSpPr>
      <cdr:spPr>
        <a:xfrm xmlns:a="http://schemas.openxmlformats.org/drawingml/2006/main">
          <a:off x="4266514" y="823603"/>
          <a:ext cx="835664" cy="339607"/>
        </a:xfrm>
        <a:prstGeom xmlns:a="http://schemas.openxmlformats.org/drawingml/2006/main" prst="rect">
          <a:avLst/>
        </a:prstGeom>
        <a:solidFill xmlns:a="http://schemas.openxmlformats.org/drawingml/2006/main">
          <a:srgbClr val="FFC000"/>
        </a:solidFill>
        <a:ln xmlns:a="http://schemas.openxmlformats.org/drawingml/2006/main" w="19050">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baseline="0"/>
            <a:t>1921–31</a:t>
          </a:r>
          <a:endParaRPr lang="en-GB" sz="1600" baseline="0"/>
        </a:p>
      </cdr:txBody>
    </cdr:sp>
  </cdr:relSizeAnchor>
  <cdr:relSizeAnchor xmlns:cdr="http://schemas.openxmlformats.org/drawingml/2006/chartDrawing">
    <cdr:from>
      <cdr:x>0.56154</cdr:x>
      <cdr:y>0.17552</cdr:y>
    </cdr:from>
    <cdr:to>
      <cdr:x>0.72248</cdr:x>
      <cdr:y>0.25286</cdr:y>
    </cdr:to>
    <cdr:sp macro="" textlink="">
      <cdr:nvSpPr>
        <cdr:cNvPr id="8" name="TextBox 1">
          <a:extLst xmlns:a="http://schemas.openxmlformats.org/drawingml/2006/main">
            <a:ext uri="{FF2B5EF4-FFF2-40B4-BE49-F238E27FC236}">
              <a16:creationId xmlns:a16="http://schemas.microsoft.com/office/drawing/2014/main" id="{7C0E4BCE-1BF0-CF44-B453-3EC9361B60F3}"/>
            </a:ext>
          </a:extLst>
        </cdr:cNvPr>
        <cdr:cNvSpPr txBox="1"/>
      </cdr:nvSpPr>
      <cdr:spPr>
        <a:xfrm xmlns:a="http://schemas.openxmlformats.org/drawingml/2006/main">
          <a:off x="4599879" y="1754279"/>
          <a:ext cx="1318340" cy="773006"/>
        </a:xfrm>
        <a:prstGeom xmlns:a="http://schemas.openxmlformats.org/drawingml/2006/main" prst="rect">
          <a:avLst/>
        </a:prstGeom>
        <a:solidFill xmlns:a="http://schemas.openxmlformats.org/drawingml/2006/main">
          <a:schemeClr val="bg1"/>
        </a:solidFill>
        <a:ln xmlns:a="http://schemas.openxmlformats.org/drawingml/2006/main" w="19050">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600" b="1">
              <a:solidFill>
                <a:srgbClr val="C00000"/>
              </a:solidFill>
            </a:rPr>
            <a:t>The 2020s</a:t>
          </a:r>
        </a:p>
        <a:p xmlns:a="http://schemas.openxmlformats.org/drawingml/2006/main">
          <a:pPr algn="ctr"/>
          <a:r>
            <a:rPr lang="en-GB" sz="1600" b="1">
              <a:solidFill>
                <a:srgbClr val="C00000"/>
              </a:solidFill>
            </a:rPr>
            <a:t>cost-of-living</a:t>
          </a:r>
        </a:p>
        <a:p xmlns:a="http://schemas.openxmlformats.org/drawingml/2006/main">
          <a:pPr algn="ctr"/>
          <a:r>
            <a:rPr lang="en-GB" sz="1600" b="1">
              <a:solidFill>
                <a:srgbClr val="C00000"/>
              </a:solidFill>
            </a:rPr>
            <a:t>crisis</a:t>
          </a:r>
          <a:r>
            <a:rPr lang="en-GB" sz="1600" b="1" baseline="0">
              <a:solidFill>
                <a:srgbClr val="C00000"/>
              </a:solidFill>
            </a:rPr>
            <a:t> begins</a:t>
          </a:r>
          <a:endParaRPr lang="en-GB" sz="1600">
            <a:solidFill>
              <a:srgbClr val="C00000"/>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18</xdr:col>
      <xdr:colOff>139700</xdr:colOff>
      <xdr:row>1</xdr:row>
      <xdr:rowOff>152400</xdr:rowOff>
    </xdr:from>
    <xdr:to>
      <xdr:col>28</xdr:col>
      <xdr:colOff>63500</xdr:colOff>
      <xdr:row>51</xdr:row>
      <xdr:rowOff>127000</xdr:rowOff>
    </xdr:to>
    <xdr:graphicFrame macro="">
      <xdr:nvGraphicFramePr>
        <xdr:cNvPr id="2" name="Chart 1">
          <a:extLst>
            <a:ext uri="{FF2B5EF4-FFF2-40B4-BE49-F238E27FC236}">
              <a16:creationId xmlns:a16="http://schemas.microsoft.com/office/drawing/2014/main" id="{F87BDCC4-398F-0F47-BA91-1ACD53987F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152400</xdr:colOff>
      <xdr:row>2</xdr:row>
      <xdr:rowOff>88900</xdr:rowOff>
    </xdr:from>
    <xdr:to>
      <xdr:col>35</xdr:col>
      <xdr:colOff>241300</xdr:colOff>
      <xdr:row>31</xdr:row>
      <xdr:rowOff>180100</xdr:rowOff>
    </xdr:to>
    <xdr:pic>
      <xdr:nvPicPr>
        <xdr:cNvPr id="2" name="Picture 1">
          <a:extLst>
            <a:ext uri="{FF2B5EF4-FFF2-40B4-BE49-F238E27FC236}">
              <a16:creationId xmlns:a16="http://schemas.microsoft.com/office/drawing/2014/main" id="{07DA4575-4D93-FB4C-9E32-17EC93BDFB9D}"/>
            </a:ext>
          </a:extLst>
        </xdr:cNvPr>
        <xdr:cNvPicPr>
          <a:picLocks noChangeAspect="1"/>
        </xdr:cNvPicPr>
      </xdr:nvPicPr>
      <xdr:blipFill>
        <a:blip xmlns:r="http://schemas.openxmlformats.org/officeDocument/2006/relationships" r:embed="rId1"/>
        <a:stretch>
          <a:fillRect/>
        </a:stretch>
      </xdr:blipFill>
      <xdr:spPr>
        <a:xfrm>
          <a:off x="20955000" y="546100"/>
          <a:ext cx="8343900" cy="13007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444500</xdr:colOff>
      <xdr:row>9</xdr:row>
      <xdr:rowOff>38099</xdr:rowOff>
    </xdr:from>
    <xdr:to>
      <xdr:col>19</xdr:col>
      <xdr:colOff>765022</xdr:colOff>
      <xdr:row>55</xdr:row>
      <xdr:rowOff>36499</xdr:rowOff>
    </xdr:to>
    <xdr:pic>
      <xdr:nvPicPr>
        <xdr:cNvPr id="2" name="Picture 1">
          <a:extLst>
            <a:ext uri="{FF2B5EF4-FFF2-40B4-BE49-F238E27FC236}">
              <a16:creationId xmlns:a16="http://schemas.microsoft.com/office/drawing/2014/main" id="{DC828D4D-288F-574B-98E9-DEDD73834E77}"/>
            </a:ext>
          </a:extLst>
        </xdr:cNvPr>
        <xdr:cNvPicPr>
          <a:picLocks noChangeAspect="1"/>
        </xdr:cNvPicPr>
      </xdr:nvPicPr>
      <xdr:blipFill>
        <a:blip xmlns:r="http://schemas.openxmlformats.org/officeDocument/2006/relationships" r:embed="rId1"/>
        <a:stretch>
          <a:fillRect/>
        </a:stretch>
      </xdr:blipFill>
      <xdr:spPr>
        <a:xfrm>
          <a:off x="1270000" y="1917699"/>
          <a:ext cx="15179522" cy="9345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376F-2C93-8046-915F-3D6A0CB2601D}">
  <dimension ref="A1:L145"/>
  <sheetViews>
    <sheetView tabSelected="1" workbookViewId="0"/>
  </sheetViews>
  <sheetFormatPr baseColWidth="10" defaultRowHeight="16"/>
  <cols>
    <col min="1" max="1" width="12.83203125" customWidth="1"/>
    <col min="5" max="5" width="12.1640625" customWidth="1"/>
  </cols>
  <sheetData>
    <row r="1" spans="1:7" ht="21">
      <c r="A1" s="77" t="s">
        <v>195</v>
      </c>
    </row>
    <row r="3" spans="1:7">
      <c r="A3" s="120" t="s">
        <v>203</v>
      </c>
      <c r="B3" s="120"/>
      <c r="C3" s="120"/>
      <c r="D3" s="120"/>
      <c r="E3" s="120"/>
      <c r="F3" s="120"/>
      <c r="G3" s="120"/>
    </row>
    <row r="4" spans="1:7">
      <c r="A4" s="120"/>
      <c r="B4" s="120"/>
      <c r="C4" s="120"/>
      <c r="D4" s="120"/>
      <c r="E4" s="120"/>
      <c r="F4" s="120"/>
      <c r="G4" s="120"/>
    </row>
    <row r="5" spans="1:7">
      <c r="A5" s="119" t="s">
        <v>458</v>
      </c>
      <c r="B5" s="119"/>
      <c r="C5" s="119"/>
      <c r="D5" s="119"/>
      <c r="E5" s="119"/>
      <c r="F5" s="119"/>
      <c r="G5" s="119"/>
    </row>
    <row r="6" spans="1:7">
      <c r="A6" s="119"/>
      <c r="B6" s="119"/>
      <c r="C6" s="119"/>
      <c r="D6" s="119"/>
      <c r="E6" s="119"/>
      <c r="F6" s="119"/>
      <c r="G6" s="119"/>
    </row>
    <row r="7" spans="1:7">
      <c r="A7" s="119"/>
      <c r="B7" s="119"/>
      <c r="C7" s="119"/>
      <c r="D7" s="119"/>
      <c r="E7" s="119"/>
      <c r="F7" s="119"/>
      <c r="G7" s="119"/>
    </row>
    <row r="8" spans="1:7">
      <c r="A8" s="119"/>
      <c r="B8" s="119"/>
      <c r="C8" s="119"/>
      <c r="D8" s="119"/>
      <c r="E8" s="119"/>
      <c r="F8" s="119"/>
      <c r="G8" s="119"/>
    </row>
    <row r="9" spans="1:7">
      <c r="A9" s="119"/>
      <c r="B9" s="119"/>
      <c r="C9" s="119"/>
      <c r="D9" s="119"/>
      <c r="E9" s="119"/>
      <c r="F9" s="119"/>
      <c r="G9" s="119"/>
    </row>
    <row r="12" spans="1:7">
      <c r="B12" s="76" t="s">
        <v>316</v>
      </c>
      <c r="C12" s="115" t="s">
        <v>412</v>
      </c>
    </row>
    <row r="14" spans="1:7">
      <c r="C14" t="s">
        <v>425</v>
      </c>
    </row>
    <row r="16" spans="1:7">
      <c r="C16" t="s">
        <v>426</v>
      </c>
    </row>
    <row r="17" spans="3:12">
      <c r="L17" t="s">
        <v>404</v>
      </c>
    </row>
    <row r="18" spans="3:12">
      <c r="C18" t="s">
        <v>456</v>
      </c>
    </row>
    <row r="20" spans="3:12">
      <c r="C20" t="s">
        <v>427</v>
      </c>
    </row>
    <row r="22" spans="3:12">
      <c r="C22" t="s">
        <v>428</v>
      </c>
    </row>
    <row r="24" spans="3:12">
      <c r="C24" t="s">
        <v>421</v>
      </c>
    </row>
    <row r="26" spans="3:12">
      <c r="C26" t="s">
        <v>429</v>
      </c>
    </row>
    <row r="28" spans="3:12">
      <c r="C28" t="s">
        <v>422</v>
      </c>
    </row>
    <row r="30" spans="3:12">
      <c r="C30" t="s">
        <v>457</v>
      </c>
    </row>
    <row r="40" spans="1:7">
      <c r="C40" s="49" t="s">
        <v>413</v>
      </c>
      <c r="E40" s="110" t="s">
        <v>416</v>
      </c>
      <c r="G40" s="49" t="s">
        <v>419</v>
      </c>
    </row>
    <row r="41" spans="1:7">
      <c r="C41" t="s">
        <v>415</v>
      </c>
    </row>
    <row r="42" spans="1:7">
      <c r="A42" t="s">
        <v>414</v>
      </c>
      <c r="C42">
        <v>0</v>
      </c>
      <c r="E42" s="49" t="s">
        <v>417</v>
      </c>
      <c r="F42" t="s">
        <v>418</v>
      </c>
    </row>
    <row r="43" spans="1:7">
      <c r="B43" s="57">
        <f>1/14*100</f>
        <v>7.1428571428571423</v>
      </c>
      <c r="C43">
        <v>1</v>
      </c>
      <c r="E43" s="57">
        <f>EXP(F43)</f>
        <v>4516.4538167029114</v>
      </c>
      <c r="F43">
        <f>F44+(F44-F45)</f>
        <v>8.4154824110760682</v>
      </c>
    </row>
    <row r="44" spans="1:7">
      <c r="B44" s="57">
        <f>B43+1/7*100</f>
        <v>21.428571428571427</v>
      </c>
      <c r="C44">
        <v>2</v>
      </c>
      <c r="E44" s="57">
        <f t="shared" ref="E44:E48" si="0">EXP(F44)</f>
        <v>4748.4618217732132</v>
      </c>
      <c r="F44">
        <f t="shared" ref="F44:F47" si="1">F45+(F45-F46)</f>
        <v>8.4655760175902905</v>
      </c>
    </row>
    <row r="45" spans="1:7">
      <c r="B45" s="57">
        <f t="shared" ref="B45:B49" si="2">B44+1/7*100</f>
        <v>35.714285714285708</v>
      </c>
      <c r="C45">
        <v>3</v>
      </c>
      <c r="E45" s="57">
        <f t="shared" si="0"/>
        <v>4992.3879636387228</v>
      </c>
      <c r="F45">
        <f t="shared" si="1"/>
        <v>8.5156696241045129</v>
      </c>
    </row>
    <row r="46" spans="1:7">
      <c r="B46" s="57">
        <f t="shared" si="2"/>
        <v>49.999999999999993</v>
      </c>
      <c r="C46">
        <v>4</v>
      </c>
      <c r="E46" s="57">
        <f t="shared" si="0"/>
        <v>5248.8444711086413</v>
      </c>
      <c r="F46">
        <f t="shared" si="1"/>
        <v>8.5657632306187352</v>
      </c>
    </row>
    <row r="47" spans="1:7">
      <c r="B47" s="57">
        <f t="shared" si="2"/>
        <v>64.285714285714278</v>
      </c>
      <c r="C47">
        <v>5</v>
      </c>
      <c r="E47" s="57">
        <f t="shared" si="0"/>
        <v>5518.4750228841485</v>
      </c>
      <c r="F47">
        <f t="shared" si="1"/>
        <v>8.6158568371329576</v>
      </c>
    </row>
    <row r="48" spans="1:7">
      <c r="B48" s="57">
        <f t="shared" si="2"/>
        <v>78.571428571428555</v>
      </c>
      <c r="C48">
        <v>6</v>
      </c>
      <c r="E48" s="57">
        <f t="shared" si="0"/>
        <v>5801.9563631238461</v>
      </c>
      <c r="F48">
        <f>F49+(F49-F50)</f>
        <v>8.6659504436471799</v>
      </c>
    </row>
    <row r="49" spans="2:7">
      <c r="B49" s="57">
        <f t="shared" si="2"/>
        <v>92.857142857142833</v>
      </c>
      <c r="C49">
        <v>7</v>
      </c>
      <c r="D49">
        <f>Figure_2!H4</f>
        <v>6100</v>
      </c>
      <c r="F49">
        <f>LN(D49)</f>
        <v>8.7160440501614023</v>
      </c>
    </row>
    <row r="50" spans="2:7">
      <c r="C50">
        <v>8</v>
      </c>
      <c r="D50" s="57"/>
      <c r="E50" s="57">
        <f>EXP(F50)</f>
        <v>6413.3539915087604</v>
      </c>
      <c r="F50">
        <f>(F$49*(14-G50)+F$63*G50)/14</f>
        <v>8.7661376566756246</v>
      </c>
      <c r="G50">
        <v>1</v>
      </c>
    </row>
    <row r="51" spans="2:7">
      <c r="C51">
        <v>9</v>
      </c>
      <c r="E51" s="57">
        <f t="shared" ref="E51:E62" si="3">EXP(F51)</f>
        <v>6742.8048230166178</v>
      </c>
      <c r="F51">
        <f t="shared" ref="F51:F62" si="4">(F$49*(14-G51)+F$63*G51)/14</f>
        <v>8.816231263189847</v>
      </c>
      <c r="G51">
        <v>2</v>
      </c>
    </row>
    <row r="52" spans="2:7">
      <c r="C52">
        <v>10</v>
      </c>
      <c r="E52" s="57">
        <f t="shared" si="3"/>
        <v>7089.1793812554242</v>
      </c>
      <c r="F52">
        <f t="shared" si="4"/>
        <v>8.8663248697040675</v>
      </c>
      <c r="G52">
        <v>3</v>
      </c>
    </row>
    <row r="53" spans="2:7">
      <c r="C53">
        <v>11</v>
      </c>
      <c r="E53" s="57">
        <f t="shared" si="3"/>
        <v>7453.3470297206586</v>
      </c>
      <c r="F53">
        <f t="shared" si="4"/>
        <v>8.9164184762182881</v>
      </c>
      <c r="G53">
        <v>4</v>
      </c>
    </row>
    <row r="54" spans="2:7">
      <c r="C54">
        <v>12</v>
      </c>
      <c r="E54" s="57">
        <f t="shared" si="3"/>
        <v>7836.2217906817978</v>
      </c>
      <c r="F54">
        <f t="shared" si="4"/>
        <v>8.9665120827325104</v>
      </c>
      <c r="G54">
        <v>5</v>
      </c>
    </row>
    <row r="55" spans="2:7">
      <c r="C55">
        <v>13</v>
      </c>
      <c r="E55" s="57">
        <f t="shared" si="3"/>
        <v>8238.7646392814841</v>
      </c>
      <c r="F55">
        <f t="shared" si="4"/>
        <v>9.0166056892467328</v>
      </c>
      <c r="G55">
        <v>6</v>
      </c>
    </row>
    <row r="56" spans="2:7">
      <c r="C56">
        <v>14</v>
      </c>
      <c r="E56" s="57">
        <f t="shared" si="3"/>
        <v>8661.9859154815022</v>
      </c>
      <c r="F56">
        <f t="shared" si="4"/>
        <v>9.0666992957609551</v>
      </c>
      <c r="G56">
        <v>7</v>
      </c>
    </row>
    <row r="57" spans="2:7">
      <c r="C57">
        <v>15</v>
      </c>
      <c r="E57" s="57">
        <f t="shared" si="3"/>
        <v>9106.9478599091763</v>
      </c>
      <c r="F57">
        <f t="shared" si="4"/>
        <v>9.1167929022751775</v>
      </c>
      <c r="G57">
        <v>8</v>
      </c>
    </row>
    <row r="58" spans="2:7">
      <c r="C58">
        <v>16</v>
      </c>
      <c r="E58" s="57">
        <f t="shared" si="3"/>
        <v>9574.7672799689681</v>
      </c>
      <c r="F58">
        <f t="shared" si="4"/>
        <v>9.1668865087893998</v>
      </c>
      <c r="G58">
        <v>9</v>
      </c>
    </row>
    <row r="59" spans="2:7">
      <c r="C59">
        <v>17</v>
      </c>
      <c r="E59" s="57">
        <f t="shared" si="3"/>
        <v>10066.618352910898</v>
      </c>
      <c r="F59">
        <f t="shared" si="4"/>
        <v>9.2169801153036222</v>
      </c>
      <c r="G59">
        <v>10</v>
      </c>
    </row>
    <row r="60" spans="2:7">
      <c r="C60">
        <v>18</v>
      </c>
      <c r="E60" s="57">
        <f t="shared" si="3"/>
        <v>10583.735572891208</v>
      </c>
      <c r="F60">
        <f t="shared" si="4"/>
        <v>9.2670737218178427</v>
      </c>
      <c r="G60">
        <v>11</v>
      </c>
    </row>
    <row r="61" spans="2:7">
      <c r="C61">
        <v>19</v>
      </c>
      <c r="E61" s="57">
        <f t="shared" si="3"/>
        <v>11127.416849422129</v>
      </c>
      <c r="F61">
        <f t="shared" si="4"/>
        <v>9.3171673283320633</v>
      </c>
      <c r="G61">
        <v>12</v>
      </c>
    </row>
    <row r="62" spans="2:7">
      <c r="C62">
        <v>20</v>
      </c>
      <c r="E62" s="57">
        <f t="shared" si="3"/>
        <v>11699.026764987422</v>
      </c>
      <c r="F62">
        <f t="shared" si="4"/>
        <v>9.3672609348462856</v>
      </c>
      <c r="G62">
        <v>13</v>
      </c>
    </row>
    <row r="63" spans="2:7">
      <c r="C63">
        <v>21</v>
      </c>
      <c r="D63">
        <f>Figure_2!H5</f>
        <v>12300</v>
      </c>
      <c r="F63">
        <f>LN(D63)</f>
        <v>9.417354541360508</v>
      </c>
    </row>
    <row r="64" spans="2:7">
      <c r="C64">
        <v>22</v>
      </c>
      <c r="E64" s="57">
        <f>EXP(F64)</f>
        <v>12507.060283742334</v>
      </c>
      <c r="F64">
        <f>(F$63*(15-G64)+F$78*G64)/15</f>
        <v>9.434048586537477</v>
      </c>
      <c r="G64">
        <v>1</v>
      </c>
    </row>
    <row r="65" spans="3:7">
      <c r="C65">
        <v>23</v>
      </c>
      <c r="E65" s="57">
        <f t="shared" ref="E65:E77" si="5">EXP(F65)</f>
        <v>12717.606255379269</v>
      </c>
      <c r="F65">
        <f t="shared" ref="F65:F77" si="6">(F$63*(15-G65)+F$78*G65)/15</f>
        <v>9.4507426317144461</v>
      </c>
      <c r="G65">
        <v>2</v>
      </c>
    </row>
    <row r="66" spans="3:7">
      <c r="C66">
        <v>24</v>
      </c>
      <c r="E66" s="57">
        <f t="shared" si="5"/>
        <v>12931.696593571367</v>
      </c>
      <c r="F66">
        <f t="shared" si="6"/>
        <v>9.4674366768914187</v>
      </c>
      <c r="G66">
        <v>3</v>
      </c>
    </row>
    <row r="67" spans="3:7">
      <c r="C67">
        <v>25</v>
      </c>
      <c r="E67" s="57">
        <f t="shared" si="5"/>
        <v>13149.39096478558</v>
      </c>
      <c r="F67">
        <f t="shared" si="6"/>
        <v>9.4841307220683877</v>
      </c>
      <c r="G67">
        <v>4</v>
      </c>
    </row>
    <row r="68" spans="3:7">
      <c r="C68">
        <v>26</v>
      </c>
      <c r="E68" s="57">
        <f t="shared" si="5"/>
        <v>13370.750039924402</v>
      </c>
      <c r="F68">
        <f t="shared" si="6"/>
        <v>9.5008247672453567</v>
      </c>
      <c r="G68">
        <v>5</v>
      </c>
    </row>
    <row r="69" spans="3:7">
      <c r="C69">
        <v>27</v>
      </c>
      <c r="E69" s="57">
        <f t="shared" si="5"/>
        <v>13595.835511234567</v>
      </c>
      <c r="F69">
        <f t="shared" si="6"/>
        <v>9.5175188124223276</v>
      </c>
      <c r="G69">
        <v>6</v>
      </c>
    </row>
    <row r="70" spans="3:7">
      <c r="C70">
        <v>28</v>
      </c>
      <c r="E70" s="57">
        <f t="shared" si="5"/>
        <v>13824.710109500484</v>
      </c>
      <c r="F70">
        <f t="shared" si="6"/>
        <v>9.5342128575992984</v>
      </c>
      <c r="G70">
        <v>7</v>
      </c>
    </row>
    <row r="71" spans="3:7">
      <c r="C71">
        <v>29</v>
      </c>
      <c r="E71" s="57">
        <f t="shared" si="5"/>
        <v>14057.437621527219</v>
      </c>
      <c r="F71">
        <f t="shared" si="6"/>
        <v>9.5509069027762674</v>
      </c>
      <c r="G71">
        <v>8</v>
      </c>
    </row>
    <row r="72" spans="3:7">
      <c r="C72">
        <v>30</v>
      </c>
      <c r="E72" s="57">
        <f t="shared" si="5"/>
        <v>14294.082907917766</v>
      </c>
      <c r="F72">
        <f t="shared" si="6"/>
        <v>9.5676009479532365</v>
      </c>
      <c r="G72">
        <v>9</v>
      </c>
    </row>
    <row r="73" spans="3:7">
      <c r="C73">
        <v>31</v>
      </c>
      <c r="E73" s="57">
        <f t="shared" si="5"/>
        <v>14534.711921149528</v>
      </c>
      <c r="F73">
        <f t="shared" si="6"/>
        <v>9.5842949931302091</v>
      </c>
      <c r="G73">
        <v>10</v>
      </c>
    </row>
    <row r="74" spans="3:7">
      <c r="C74">
        <v>32</v>
      </c>
      <c r="E74" s="57">
        <f t="shared" si="5"/>
        <v>14779.391723954932</v>
      </c>
      <c r="F74">
        <f t="shared" si="6"/>
        <v>9.6009890383071781</v>
      </c>
      <c r="G74">
        <v>11</v>
      </c>
    </row>
    <row r="75" spans="3:7">
      <c r="C75">
        <v>33</v>
      </c>
      <c r="E75" s="57">
        <f t="shared" si="5"/>
        <v>15028.190508011954</v>
      </c>
      <c r="F75">
        <f t="shared" si="6"/>
        <v>9.6176830834841471</v>
      </c>
      <c r="G75">
        <v>12</v>
      </c>
    </row>
    <row r="76" spans="3:7">
      <c r="C76">
        <v>34</v>
      </c>
      <c r="E76" s="57">
        <f t="shared" si="5"/>
        <v>15281.177612948808</v>
      </c>
      <c r="F76">
        <f t="shared" si="6"/>
        <v>9.634377128661118</v>
      </c>
      <c r="G76">
        <v>13</v>
      </c>
    </row>
    <row r="77" spans="3:7">
      <c r="C77">
        <v>35</v>
      </c>
      <c r="E77" s="57">
        <f t="shared" si="5"/>
        <v>15538.423545668702</v>
      </c>
      <c r="F77">
        <f t="shared" si="6"/>
        <v>9.6510711738380888</v>
      </c>
      <c r="G77">
        <v>14</v>
      </c>
    </row>
    <row r="78" spans="3:7">
      <c r="C78">
        <v>36</v>
      </c>
      <c r="D78">
        <f>Figure_2!H6</f>
        <v>15800</v>
      </c>
      <c r="F78">
        <f>LN(D78)</f>
        <v>9.6677652190150578</v>
      </c>
    </row>
    <row r="79" spans="3:7">
      <c r="C79">
        <v>37</v>
      </c>
      <c r="E79" s="57">
        <f>EXP(F79)</f>
        <v>16027.443171198182</v>
      </c>
      <c r="F79">
        <f>(F$78*(14-G79)+F$92*G79)/14</f>
        <v>9.6820577301491948</v>
      </c>
      <c r="G79">
        <v>1</v>
      </c>
    </row>
    <row r="80" spans="3:7">
      <c r="C80">
        <v>38</v>
      </c>
      <c r="E80" s="57">
        <f t="shared" ref="E80:E91" si="7">EXP(F80)</f>
        <v>16258.160418100464</v>
      </c>
      <c r="F80">
        <f t="shared" ref="F80:F91" si="8">(F$78*(14-G80)+F$92*G80)/14</f>
        <v>9.6963502412833318</v>
      </c>
      <c r="G80">
        <v>2</v>
      </c>
    </row>
    <row r="81" spans="3:7">
      <c r="C81">
        <v>39</v>
      </c>
      <c r="E81" s="57">
        <f t="shared" si="7"/>
        <v>16492.198871476518</v>
      </c>
      <c r="F81">
        <f t="shared" si="8"/>
        <v>9.7106427524174688</v>
      </c>
      <c r="G81">
        <v>3</v>
      </c>
    </row>
    <row r="82" spans="3:7">
      <c r="C82">
        <v>40</v>
      </c>
      <c r="E82" s="57">
        <f t="shared" si="7"/>
        <v>16729.606340549923</v>
      </c>
      <c r="F82">
        <f t="shared" si="8"/>
        <v>9.7249352635516058</v>
      </c>
      <c r="G82">
        <v>4</v>
      </c>
    </row>
    <row r="83" spans="3:7">
      <c r="C83">
        <v>41</v>
      </c>
      <c r="E83" s="57">
        <f t="shared" si="7"/>
        <v>16970.431322764605</v>
      </c>
      <c r="F83">
        <f t="shared" si="8"/>
        <v>9.7392277746857427</v>
      </c>
      <c r="G83">
        <v>5</v>
      </c>
    </row>
    <row r="84" spans="3:7">
      <c r="C84">
        <v>42</v>
      </c>
      <c r="E84" s="57">
        <f t="shared" si="7"/>
        <v>17214.723013691859</v>
      </c>
      <c r="F84">
        <f t="shared" si="8"/>
        <v>9.7535202858198797</v>
      </c>
      <c r="G84">
        <v>6</v>
      </c>
    </row>
    <row r="85" spans="3:7">
      <c r="C85">
        <v>43</v>
      </c>
      <c r="E85" s="57">
        <f t="shared" si="7"/>
        <v>17462.531317080022</v>
      </c>
      <c r="F85">
        <f t="shared" si="8"/>
        <v>9.7678127969540185</v>
      </c>
      <c r="G85">
        <v>7</v>
      </c>
    </row>
    <row r="86" spans="3:7">
      <c r="C86">
        <v>44</v>
      </c>
      <c r="E86" s="57">
        <f t="shared" si="7"/>
        <v>17713.906855048623</v>
      </c>
      <c r="F86">
        <f t="shared" si="8"/>
        <v>9.7821053080881537</v>
      </c>
      <c r="G86">
        <v>8</v>
      </c>
    </row>
    <row r="87" spans="3:7">
      <c r="C87">
        <v>45</v>
      </c>
      <c r="E87" s="57">
        <f t="shared" si="7"/>
        <v>17968.900978429767</v>
      </c>
      <c r="F87">
        <f t="shared" si="8"/>
        <v>9.7963978192222925</v>
      </c>
      <c r="G87">
        <v>9</v>
      </c>
    </row>
    <row r="88" spans="3:7">
      <c r="C88">
        <v>46</v>
      </c>
      <c r="E88" s="57">
        <f t="shared" si="7"/>
        <v>18227.565777257601</v>
      </c>
      <c r="F88">
        <f t="shared" si="8"/>
        <v>9.8106903303564277</v>
      </c>
      <c r="G88">
        <v>10</v>
      </c>
    </row>
    <row r="89" spans="3:7">
      <c r="C89">
        <v>47</v>
      </c>
      <c r="E89" s="57">
        <f t="shared" si="7"/>
        <v>18489.954091409723</v>
      </c>
      <c r="F89">
        <f t="shared" si="8"/>
        <v>9.8249828414905664</v>
      </c>
      <c r="G89">
        <v>11</v>
      </c>
    </row>
    <row r="90" spans="3:7">
      <c r="C90">
        <v>48</v>
      </c>
      <c r="E90" s="57">
        <f t="shared" si="7"/>
        <v>18756.119521400775</v>
      </c>
      <c r="F90">
        <f t="shared" si="8"/>
        <v>9.8392753526247017</v>
      </c>
      <c r="G90">
        <v>12</v>
      </c>
    </row>
    <row r="91" spans="3:7">
      <c r="C91">
        <v>49</v>
      </c>
      <c r="E91" s="57">
        <f t="shared" si="7"/>
        <v>19026.116439332432</v>
      </c>
      <c r="F91">
        <f t="shared" si="8"/>
        <v>9.8535678637588404</v>
      </c>
      <c r="G91">
        <v>13</v>
      </c>
    </row>
    <row r="92" spans="3:7">
      <c r="C92">
        <v>50</v>
      </c>
      <c r="D92">
        <f>Figure_2!H7</f>
        <v>19300</v>
      </c>
      <c r="F92">
        <f>LN(D92)</f>
        <v>9.8678603748929774</v>
      </c>
    </row>
    <row r="93" spans="3:7">
      <c r="C93">
        <v>51</v>
      </c>
      <c r="E93" s="57">
        <f>EXP(F93)</f>
        <v>19643.10511831542</v>
      </c>
      <c r="F93">
        <f>(F$92*(14-G93)+F$106*G93)/14</f>
        <v>9.8854816711589137</v>
      </c>
      <c r="G93">
        <v>1</v>
      </c>
    </row>
    <row r="94" spans="3:7">
      <c r="C94">
        <v>52</v>
      </c>
      <c r="E94" s="57">
        <f t="shared" ref="E94:E105" si="9">EXP(F94)</f>
        <v>19992.309776641858</v>
      </c>
      <c r="F94">
        <f t="shared" ref="F94:F105" si="10">(F$92*(14-G94)+F$106*G94)/14</f>
        <v>9.9031029674248465</v>
      </c>
      <c r="G94">
        <v>2</v>
      </c>
    </row>
    <row r="95" spans="3:7">
      <c r="C95">
        <v>53</v>
      </c>
      <c r="E95" s="57">
        <f t="shared" si="9"/>
        <v>20347.722409352376</v>
      </c>
      <c r="F95">
        <f t="shared" si="10"/>
        <v>9.9207242636907829</v>
      </c>
      <c r="G95">
        <v>3</v>
      </c>
    </row>
    <row r="96" spans="3:7">
      <c r="C96">
        <v>54</v>
      </c>
      <c r="E96" s="57">
        <f t="shared" si="9"/>
        <v>20709.453378508297</v>
      </c>
      <c r="F96">
        <f t="shared" si="10"/>
        <v>9.9383455599567174</v>
      </c>
      <c r="G96">
        <v>4</v>
      </c>
    </row>
    <row r="97" spans="3:7">
      <c r="C97">
        <v>55</v>
      </c>
      <c r="E97" s="57">
        <f t="shared" si="9"/>
        <v>21077.615008129051</v>
      </c>
      <c r="F97">
        <f t="shared" si="10"/>
        <v>9.9559668562226538</v>
      </c>
      <c r="G97">
        <v>5</v>
      </c>
    </row>
    <row r="98" spans="3:7">
      <c r="C98">
        <v>56</v>
      </c>
      <c r="E98" s="57">
        <f t="shared" si="9"/>
        <v>21452.321619070506</v>
      </c>
      <c r="F98">
        <f t="shared" si="10"/>
        <v>9.9735881524885883</v>
      </c>
      <c r="G98">
        <v>6</v>
      </c>
    </row>
    <row r="99" spans="3:7">
      <c r="C99">
        <v>57</v>
      </c>
      <c r="E99" s="57">
        <f t="shared" si="9"/>
        <v>21833.689564523869</v>
      </c>
      <c r="F99">
        <f t="shared" si="10"/>
        <v>9.9912094487545211</v>
      </c>
      <c r="G99">
        <v>7</v>
      </c>
    </row>
    <row r="100" spans="3:7">
      <c r="C100">
        <v>58</v>
      </c>
      <c r="E100" s="57">
        <f t="shared" si="9"/>
        <v>22221.837266145558</v>
      </c>
      <c r="F100">
        <f t="shared" si="10"/>
        <v>10.008830745020459</v>
      </c>
      <c r="G100">
        <v>8</v>
      </c>
    </row>
    <row r="101" spans="3:7">
      <c r="C101">
        <v>59</v>
      </c>
      <c r="E101" s="57">
        <f t="shared" si="9"/>
        <v>22616.885250828724</v>
      </c>
      <c r="F101">
        <f t="shared" si="10"/>
        <v>10.026452041286392</v>
      </c>
      <c r="G101">
        <v>9</v>
      </c>
    </row>
    <row r="102" spans="3:7">
      <c r="C102">
        <v>60</v>
      </c>
      <c r="E102" s="57">
        <f t="shared" si="9"/>
        <v>23018.956188129847</v>
      </c>
      <c r="F102">
        <f t="shared" si="10"/>
        <v>10.044073337552328</v>
      </c>
      <c r="G102">
        <v>10</v>
      </c>
    </row>
    <row r="103" spans="3:7">
      <c r="C103">
        <v>61</v>
      </c>
      <c r="E103" s="57">
        <f t="shared" si="9"/>
        <v>23428.174928359105</v>
      </c>
      <c r="F103">
        <f t="shared" si="10"/>
        <v>10.061694633818263</v>
      </c>
      <c r="G103">
        <v>11</v>
      </c>
    </row>
    <row r="104" spans="3:7">
      <c r="C104">
        <v>62</v>
      </c>
      <c r="E104" s="57">
        <f t="shared" si="9"/>
        <v>23844.668541349154</v>
      </c>
      <c r="F104">
        <f t="shared" si="10"/>
        <v>10.079315930084197</v>
      </c>
      <c r="G104">
        <v>12</v>
      </c>
    </row>
    <row r="105" spans="3:7">
      <c r="C105">
        <v>63</v>
      </c>
      <c r="E105" s="57">
        <f t="shared" si="9"/>
        <v>24268.566355912437</v>
      </c>
      <c r="F105">
        <f t="shared" si="10"/>
        <v>10.096937226350134</v>
      </c>
      <c r="G105">
        <v>13</v>
      </c>
    </row>
    <row r="106" spans="3:7">
      <c r="C106">
        <v>64</v>
      </c>
      <c r="D106">
        <f>Figure_2!H8</f>
        <v>24700</v>
      </c>
      <c r="F106">
        <f>LN(D106)</f>
        <v>10.114558522616068</v>
      </c>
    </row>
    <row r="107" spans="3:7">
      <c r="C107">
        <v>65</v>
      </c>
      <c r="E107" s="57">
        <f>EXP(F107)</f>
        <v>25176.588575125137</v>
      </c>
      <c r="F107">
        <f>(F$106*(15-G107)+F$121*G107)/15</f>
        <v>10.133669816891894</v>
      </c>
      <c r="G107">
        <v>1</v>
      </c>
    </row>
    <row r="108" spans="3:7">
      <c r="C108">
        <v>66</v>
      </c>
      <c r="E108" s="57">
        <f t="shared" ref="E108:E120" si="11">EXP(F108)</f>
        <v>25662.372966847033</v>
      </c>
      <c r="F108">
        <f t="shared" ref="F108:F120" si="12">(F$106*(15-G108)+F$121*G108)/15</f>
        <v>10.15278111116772</v>
      </c>
      <c r="G108">
        <v>2</v>
      </c>
    </row>
    <row r="109" spans="3:7">
      <c r="C109">
        <v>67</v>
      </c>
      <c r="E109" s="57">
        <f t="shared" si="11"/>
        <v>26157.530609219531</v>
      </c>
      <c r="F109">
        <f t="shared" si="12"/>
        <v>10.171892405443547</v>
      </c>
      <c r="G109">
        <v>3</v>
      </c>
    </row>
    <row r="110" spans="3:7">
      <c r="C110">
        <v>68</v>
      </c>
      <c r="E110" s="57">
        <f t="shared" si="11"/>
        <v>26662.242359901367</v>
      </c>
      <c r="F110">
        <f t="shared" si="12"/>
        <v>10.191003699719374</v>
      </c>
      <c r="G110">
        <v>4</v>
      </c>
    </row>
    <row r="111" spans="3:7">
      <c r="C111">
        <v>69</v>
      </c>
      <c r="E111" s="57">
        <f t="shared" si="11"/>
        <v>27176.692566214995</v>
      </c>
      <c r="F111">
        <f t="shared" si="12"/>
        <v>10.2101149939952</v>
      </c>
      <c r="G111">
        <v>5</v>
      </c>
    </row>
    <row r="112" spans="3:7">
      <c r="C112">
        <v>70</v>
      </c>
      <c r="E112" s="57">
        <f t="shared" si="11"/>
        <v>27701.069132480035</v>
      </c>
      <c r="F112">
        <f t="shared" si="12"/>
        <v>10.229226288271025</v>
      </c>
      <c r="G112">
        <v>6</v>
      </c>
    </row>
    <row r="113" spans="3:7">
      <c r="C113">
        <v>71</v>
      </c>
      <c r="E113" s="57">
        <f t="shared" si="11"/>
        <v>28235.563588645691</v>
      </c>
      <c r="F113">
        <f t="shared" si="12"/>
        <v>10.248337582546851</v>
      </c>
      <c r="G113">
        <v>7</v>
      </c>
    </row>
    <row r="114" spans="3:7">
      <c r="C114">
        <v>72</v>
      </c>
      <c r="E114" s="57">
        <f t="shared" si="11"/>
        <v>28780.371160247683</v>
      </c>
      <c r="F114">
        <f t="shared" si="12"/>
        <v>10.267448876822678</v>
      </c>
      <c r="G114">
        <v>8</v>
      </c>
    </row>
    <row r="115" spans="3:7">
      <c r="C115">
        <v>73</v>
      </c>
      <c r="E115" s="57">
        <f t="shared" si="11"/>
        <v>29335.690839714694</v>
      </c>
      <c r="F115">
        <f t="shared" si="12"/>
        <v>10.286560171098504</v>
      </c>
      <c r="G115">
        <v>9</v>
      </c>
    </row>
    <row r="116" spans="3:7">
      <c r="C116">
        <v>74</v>
      </c>
      <c r="E116" s="57">
        <f t="shared" si="11"/>
        <v>29901.725459051238</v>
      </c>
      <c r="F116">
        <f t="shared" si="12"/>
        <v>10.305671465374331</v>
      </c>
      <c r="G116">
        <v>10</v>
      </c>
    </row>
    <row r="117" spans="3:7">
      <c r="C117">
        <v>75</v>
      </c>
      <c r="E117" s="57">
        <f t="shared" si="11"/>
        <v>30478.681763922184</v>
      </c>
      <c r="F117">
        <f t="shared" si="12"/>
        <v>10.324782759650157</v>
      </c>
      <c r="G117">
        <v>11</v>
      </c>
    </row>
    <row r="118" spans="3:7">
      <c r="C118">
        <v>76</v>
      </c>
      <c r="E118" s="57">
        <f t="shared" si="11"/>
        <v>31066.770489167597</v>
      </c>
      <c r="F118">
        <f t="shared" si="12"/>
        <v>10.343894053925984</v>
      </c>
      <c r="G118">
        <v>12</v>
      </c>
    </row>
    <row r="119" spans="3:7">
      <c r="C119">
        <v>77</v>
      </c>
      <c r="E119" s="57">
        <f t="shared" si="11"/>
        <v>31666.206435773704</v>
      </c>
      <c r="F119">
        <f t="shared" si="12"/>
        <v>10.363005348201808</v>
      </c>
      <c r="G119">
        <v>13</v>
      </c>
    </row>
    <row r="120" spans="3:7">
      <c r="C120">
        <v>78</v>
      </c>
      <c r="E120" s="57">
        <f t="shared" si="11"/>
        <v>32277.208549330255</v>
      </c>
      <c r="F120">
        <f t="shared" si="12"/>
        <v>10.382116642477637</v>
      </c>
      <c r="G120">
        <v>14</v>
      </c>
    </row>
    <row r="121" spans="3:7">
      <c r="C121">
        <v>79</v>
      </c>
      <c r="D121">
        <f>Figure_2!H9</f>
        <v>32900</v>
      </c>
      <c r="F121">
        <f>LN(D121)</f>
        <v>10.401227936753463</v>
      </c>
    </row>
    <row r="122" spans="3:7">
      <c r="C122">
        <v>80</v>
      </c>
      <c r="E122" s="57">
        <f>EXP(F122)</f>
        <v>33955.917823699441</v>
      </c>
      <c r="F122">
        <f>(F$121*(14-G122)+F$135*G122)/14</f>
        <v>10.432818427773043</v>
      </c>
      <c r="G122">
        <v>1</v>
      </c>
    </row>
    <row r="123" spans="3:7">
      <c r="C123">
        <v>81</v>
      </c>
      <c r="E123" s="57">
        <f t="shared" ref="E123:E134" si="13">EXP(F123)</f>
        <v>35045.725083581521</v>
      </c>
      <c r="F123">
        <f t="shared" ref="F123:F134" si="14">(F$121*(14-G123)+F$135*G123)/14</f>
        <v>10.464408918792625</v>
      </c>
      <c r="G123">
        <v>2</v>
      </c>
    </row>
    <row r="124" spans="3:7">
      <c r="C124">
        <v>82</v>
      </c>
      <c r="E124" s="57">
        <f t="shared" si="13"/>
        <v>36170.509453193219</v>
      </c>
      <c r="F124">
        <f t="shared" si="14"/>
        <v>10.495999409812205</v>
      </c>
      <c r="G124">
        <v>3</v>
      </c>
    </row>
    <row r="125" spans="3:7">
      <c r="C125">
        <v>83</v>
      </c>
      <c r="E125" s="57">
        <f t="shared" si="13"/>
        <v>37331.3935147105</v>
      </c>
      <c r="F125">
        <f t="shared" si="14"/>
        <v>10.527589900831787</v>
      </c>
      <c r="G125">
        <v>4</v>
      </c>
    </row>
    <row r="126" spans="3:7">
      <c r="C126">
        <v>84</v>
      </c>
      <c r="E126" s="57">
        <f t="shared" si="13"/>
        <v>38529.535879322153</v>
      </c>
      <c r="F126">
        <f t="shared" si="14"/>
        <v>10.559180391851369</v>
      </c>
      <c r="G126">
        <v>5</v>
      </c>
    </row>
    <row r="127" spans="3:7">
      <c r="C127">
        <v>85</v>
      </c>
      <c r="E127" s="57">
        <f t="shared" si="13"/>
        <v>39766.132343572805</v>
      </c>
      <c r="F127">
        <f t="shared" si="14"/>
        <v>10.590770882870951</v>
      </c>
      <c r="G127">
        <v>6</v>
      </c>
    </row>
    <row r="128" spans="3:7">
      <c r="C128">
        <v>86</v>
      </c>
      <c r="E128" s="57">
        <f t="shared" si="13"/>
        <v>41042.417082818094</v>
      </c>
      <c r="F128">
        <f t="shared" si="14"/>
        <v>10.622361373890531</v>
      </c>
      <c r="G128">
        <v>7</v>
      </c>
    </row>
    <row r="129" spans="1:7">
      <c r="C129">
        <v>87</v>
      </c>
      <c r="E129" s="57">
        <f t="shared" si="13"/>
        <v>42359.663882983965</v>
      </c>
      <c r="F129">
        <f t="shared" si="14"/>
        <v>10.653951864910113</v>
      </c>
      <c r="G129">
        <v>8</v>
      </c>
    </row>
    <row r="130" spans="1:7">
      <c r="C130">
        <v>88</v>
      </c>
      <c r="E130" s="57">
        <f t="shared" si="13"/>
        <v>43719.187411858235</v>
      </c>
      <c r="F130">
        <f t="shared" si="14"/>
        <v>10.685542355929694</v>
      </c>
      <c r="G130">
        <v>9</v>
      </c>
    </row>
    <row r="131" spans="1:7">
      <c r="C131">
        <v>89</v>
      </c>
      <c r="E131" s="57">
        <f t="shared" si="13"/>
        <v>45122.344531184535</v>
      </c>
      <c r="F131">
        <f t="shared" si="14"/>
        <v>10.717132846949273</v>
      </c>
      <c r="G131">
        <v>10</v>
      </c>
    </row>
    <row r="132" spans="1:7">
      <c r="C132">
        <v>90</v>
      </c>
      <c r="E132" s="57">
        <f t="shared" si="13"/>
        <v>46570.535650868071</v>
      </c>
      <c r="F132">
        <f t="shared" si="14"/>
        <v>10.748723337968855</v>
      </c>
      <c r="G132">
        <v>11</v>
      </c>
    </row>
    <row r="133" spans="1:7">
      <c r="C133">
        <v>91</v>
      </c>
      <c r="E133" s="57">
        <f t="shared" si="13"/>
        <v>48065.206126642704</v>
      </c>
      <c r="F133">
        <f t="shared" si="14"/>
        <v>10.780313828988437</v>
      </c>
      <c r="G133">
        <v>12</v>
      </c>
    </row>
    <row r="134" spans="1:7">
      <c r="C134">
        <v>92</v>
      </c>
      <c r="E134" s="57">
        <f t="shared" si="13"/>
        <v>49607.847702597428</v>
      </c>
      <c r="F134">
        <f t="shared" si="14"/>
        <v>10.811904320008017</v>
      </c>
      <c r="G134">
        <v>13</v>
      </c>
    </row>
    <row r="135" spans="1:7">
      <c r="C135">
        <v>93</v>
      </c>
      <c r="D135">
        <f>Figure_2!H10</f>
        <v>51200</v>
      </c>
      <c r="F135">
        <f>LN(D135)</f>
        <v>10.843494811027599</v>
      </c>
    </row>
    <row r="136" spans="1:7">
      <c r="A136" t="s">
        <v>196</v>
      </c>
      <c r="B136">
        <v>66600</v>
      </c>
      <c r="C136">
        <v>94</v>
      </c>
      <c r="E136" s="57">
        <f>B136*(42000/D$135)</f>
        <v>54632.8125</v>
      </c>
    </row>
    <row r="137" spans="1:7">
      <c r="A137" t="s">
        <v>197</v>
      </c>
      <c r="B137">
        <v>71800</v>
      </c>
      <c r="C137">
        <v>95</v>
      </c>
      <c r="E137" s="57">
        <f t="shared" ref="E137:E142" si="15">B137*(42000/D$135)</f>
        <v>58898.4375</v>
      </c>
    </row>
    <row r="138" spans="1:7">
      <c r="A138" t="s">
        <v>198</v>
      </c>
      <c r="B138">
        <v>87700</v>
      </c>
      <c r="C138">
        <v>96</v>
      </c>
      <c r="E138" s="57">
        <f t="shared" si="15"/>
        <v>71941.40625</v>
      </c>
    </row>
    <row r="139" spans="1:7">
      <c r="A139" t="s">
        <v>199</v>
      </c>
      <c r="B139">
        <v>99600</v>
      </c>
      <c r="C139">
        <v>97</v>
      </c>
      <c r="E139" s="57">
        <f t="shared" si="15"/>
        <v>81703.125</v>
      </c>
    </row>
    <row r="140" spans="1:7">
      <c r="A140" t="s">
        <v>200</v>
      </c>
      <c r="B140">
        <v>121000</v>
      </c>
      <c r="C140">
        <v>98</v>
      </c>
      <c r="E140" s="57">
        <f t="shared" si="15"/>
        <v>99257.8125</v>
      </c>
    </row>
    <row r="141" spans="1:7">
      <c r="A141" t="s">
        <v>201</v>
      </c>
      <c r="B141">
        <v>175000</v>
      </c>
      <c r="C141">
        <v>99</v>
      </c>
      <c r="E141" s="57">
        <f t="shared" si="15"/>
        <v>143554.6875</v>
      </c>
    </row>
    <row r="142" spans="1:7">
      <c r="A142" t="s">
        <v>202</v>
      </c>
      <c r="B142">
        <v>621700</v>
      </c>
      <c r="C142">
        <v>100</v>
      </c>
      <c r="E142" s="57">
        <f t="shared" si="15"/>
        <v>509988.28125</v>
      </c>
      <c r="F142">
        <f>LN(E142)</f>
        <v>13.142143026495335</v>
      </c>
    </row>
    <row r="144" spans="1:7">
      <c r="D144" t="s">
        <v>420</v>
      </c>
    </row>
    <row r="145" spans="4:6">
      <c r="D145">
        <f>SUM(D43:E142)</f>
        <v>2972665.8723152648</v>
      </c>
      <c r="E145">
        <f>SUM(E136:E142)</f>
        <v>1019976.5625</v>
      </c>
      <c r="F145" s="61">
        <f>E145/D145</f>
        <v>0.34311846884614378</v>
      </c>
    </row>
  </sheetData>
  <mergeCells count="2">
    <mergeCell ref="A5:G9"/>
    <mergeCell ref="A3:G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87643-DC09-D84F-BB36-92A15CA033A7}">
  <dimension ref="A1:I64"/>
  <sheetViews>
    <sheetView workbookViewId="0"/>
  </sheetViews>
  <sheetFormatPr baseColWidth="10" defaultRowHeight="16"/>
  <sheetData>
    <row r="1" spans="1:9" ht="21">
      <c r="A1" s="80" t="s">
        <v>362</v>
      </c>
    </row>
    <row r="3" spans="1:9">
      <c r="A3" s="129" t="s">
        <v>446</v>
      </c>
      <c r="B3" s="129"/>
      <c r="C3" s="129"/>
      <c r="D3" s="129"/>
      <c r="E3" s="129"/>
      <c r="F3" s="129"/>
      <c r="G3" s="129"/>
      <c r="H3" s="129"/>
      <c r="I3" s="129"/>
    </row>
    <row r="4" spans="1:9">
      <c r="A4" s="129"/>
      <c r="B4" s="129"/>
      <c r="C4" s="129"/>
      <c r="D4" s="129"/>
      <c r="E4" s="129"/>
      <c r="F4" s="129"/>
      <c r="G4" s="129"/>
      <c r="H4" s="129"/>
      <c r="I4" s="129"/>
    </row>
    <row r="5" spans="1:9">
      <c r="A5" s="129"/>
      <c r="B5" s="129"/>
      <c r="C5" s="129"/>
      <c r="D5" s="129"/>
      <c r="E5" s="129"/>
      <c r="F5" s="129"/>
      <c r="G5" s="129"/>
      <c r="H5" s="129"/>
      <c r="I5" s="129"/>
    </row>
    <row r="6" spans="1:9">
      <c r="A6" s="129"/>
      <c r="B6" s="129"/>
      <c r="C6" s="129"/>
      <c r="D6" s="129"/>
      <c r="E6" s="129"/>
      <c r="F6" s="129"/>
      <c r="G6" s="129"/>
      <c r="H6" s="129"/>
      <c r="I6" s="129"/>
    </row>
    <row r="8" spans="1:9">
      <c r="A8" s="129" t="s">
        <v>373</v>
      </c>
      <c r="B8" s="129"/>
      <c r="C8" s="129"/>
      <c r="D8" s="129"/>
      <c r="E8" s="129"/>
      <c r="F8" s="129"/>
      <c r="G8" s="129"/>
      <c r="H8" s="129"/>
      <c r="I8" s="129"/>
    </row>
    <row r="9" spans="1:9">
      <c r="A9" s="129"/>
      <c r="B9" s="129"/>
      <c r="C9" s="129"/>
      <c r="D9" s="129"/>
      <c r="E9" s="129"/>
      <c r="F9" s="129"/>
      <c r="G9" s="129"/>
      <c r="H9" s="129"/>
      <c r="I9" s="129"/>
    </row>
    <row r="11" spans="1:9">
      <c r="A11" s="129" t="s">
        <v>314</v>
      </c>
      <c r="B11" s="129"/>
      <c r="C11" s="129"/>
      <c r="D11" s="129"/>
      <c r="E11" s="129"/>
      <c r="F11" s="129"/>
      <c r="G11" s="129"/>
      <c r="H11" s="129"/>
      <c r="I11" s="129"/>
    </row>
    <row r="12" spans="1:9">
      <c r="A12" s="129"/>
      <c r="B12" s="129"/>
      <c r="C12" s="129"/>
      <c r="D12" s="129"/>
      <c r="E12" s="129"/>
      <c r="F12" s="129"/>
      <c r="G12" s="129"/>
      <c r="H12" s="129"/>
      <c r="I12" s="129"/>
    </row>
    <row r="14" spans="1:9">
      <c r="C14" t="s">
        <v>377</v>
      </c>
      <c r="D14" t="s">
        <v>228</v>
      </c>
      <c r="E14" t="s">
        <v>229</v>
      </c>
      <c r="F14" t="s">
        <v>447</v>
      </c>
    </row>
    <row r="15" spans="1:9">
      <c r="A15" t="s">
        <v>230</v>
      </c>
      <c r="B15" t="s">
        <v>231</v>
      </c>
      <c r="C15">
        <v>7.37</v>
      </c>
      <c r="D15">
        <v>7.3</v>
      </c>
      <c r="E15">
        <v>7.63</v>
      </c>
      <c r="F15">
        <v>3.25</v>
      </c>
    </row>
    <row r="16" spans="1:9">
      <c r="A16" t="s">
        <v>232</v>
      </c>
      <c r="B16" t="s">
        <v>233</v>
      </c>
      <c r="C16">
        <v>7.4</v>
      </c>
      <c r="D16">
        <v>7.28</v>
      </c>
      <c r="E16">
        <v>7.66</v>
      </c>
      <c r="F16">
        <v>3.14</v>
      </c>
    </row>
    <row r="17" spans="1:6">
      <c r="A17" t="s">
        <v>234</v>
      </c>
      <c r="B17" t="s">
        <v>235</v>
      </c>
      <c r="C17">
        <v>7.44</v>
      </c>
      <c r="D17">
        <v>7.24</v>
      </c>
      <c r="E17">
        <v>7.69</v>
      </c>
      <c r="F17">
        <v>3.1</v>
      </c>
    </row>
    <row r="18" spans="1:6">
      <c r="A18" t="s">
        <v>236</v>
      </c>
      <c r="B18" t="s">
        <v>237</v>
      </c>
      <c r="C18">
        <v>7.41</v>
      </c>
      <c r="D18">
        <v>7.29</v>
      </c>
      <c r="E18">
        <v>7.68</v>
      </c>
      <c r="F18">
        <v>3.06</v>
      </c>
    </row>
    <row r="19" spans="1:6">
      <c r="A19" t="s">
        <v>238</v>
      </c>
      <c r="B19" t="s">
        <v>239</v>
      </c>
      <c r="C19">
        <v>7.42</v>
      </c>
      <c r="D19">
        <v>7.27</v>
      </c>
      <c r="E19">
        <v>7.67</v>
      </c>
      <c r="F19">
        <v>3.08</v>
      </c>
    </row>
    <row r="20" spans="1:6">
      <c r="A20" t="s">
        <v>240</v>
      </c>
      <c r="B20" t="s">
        <v>241</v>
      </c>
      <c r="C20">
        <v>7.47</v>
      </c>
      <c r="D20">
        <v>7.35</v>
      </c>
      <c r="E20">
        <v>7.7</v>
      </c>
      <c r="F20">
        <v>3.02</v>
      </c>
    </row>
    <row r="21" spans="1:6">
      <c r="A21" t="s">
        <v>242</v>
      </c>
      <c r="B21" t="s">
        <v>243</v>
      </c>
      <c r="C21">
        <v>7.46</v>
      </c>
      <c r="D21">
        <v>7.27</v>
      </c>
      <c r="E21">
        <v>7.7</v>
      </c>
      <c r="F21">
        <v>3.04</v>
      </c>
    </row>
    <row r="22" spans="1:6">
      <c r="A22" t="s">
        <v>244</v>
      </c>
      <c r="B22" t="s">
        <v>245</v>
      </c>
      <c r="C22">
        <v>7.44</v>
      </c>
      <c r="D22">
        <v>7.26</v>
      </c>
      <c r="E22">
        <v>7.69</v>
      </c>
      <c r="F22">
        <v>3.03</v>
      </c>
    </row>
    <row r="23" spans="1:6">
      <c r="A23" t="s">
        <v>246</v>
      </c>
      <c r="B23" t="s">
        <v>247</v>
      </c>
      <c r="C23">
        <v>7.49</v>
      </c>
      <c r="D23">
        <v>7.39</v>
      </c>
      <c r="E23">
        <v>7.73</v>
      </c>
      <c r="F23">
        <v>2.95</v>
      </c>
    </row>
    <row r="24" spans="1:6">
      <c r="A24" t="s">
        <v>248</v>
      </c>
      <c r="B24" t="s">
        <v>249</v>
      </c>
      <c r="C24">
        <v>7.52</v>
      </c>
      <c r="D24">
        <v>7.44</v>
      </c>
      <c r="E24">
        <v>7.75</v>
      </c>
      <c r="F24">
        <v>2.86</v>
      </c>
    </row>
    <row r="25" spans="1:6">
      <c r="A25" t="s">
        <v>250</v>
      </c>
      <c r="B25" t="s">
        <v>251</v>
      </c>
      <c r="C25">
        <v>7.48</v>
      </c>
      <c r="D25">
        <v>7.33</v>
      </c>
      <c r="E25">
        <v>7.72</v>
      </c>
      <c r="F25">
        <v>3</v>
      </c>
    </row>
    <row r="26" spans="1:6">
      <c r="A26" t="s">
        <v>252</v>
      </c>
      <c r="B26" t="s">
        <v>253</v>
      </c>
      <c r="C26">
        <v>7.52</v>
      </c>
      <c r="D26">
        <v>7.35</v>
      </c>
      <c r="E26">
        <v>7.75</v>
      </c>
      <c r="F26">
        <v>2.94</v>
      </c>
    </row>
    <row r="27" spans="1:6">
      <c r="A27" t="s">
        <v>254</v>
      </c>
      <c r="B27" t="s">
        <v>255</v>
      </c>
      <c r="C27">
        <v>7.6</v>
      </c>
      <c r="D27">
        <v>7.49</v>
      </c>
      <c r="E27">
        <v>7.82</v>
      </c>
      <c r="F27">
        <v>2.89</v>
      </c>
    </row>
    <row r="28" spans="1:6">
      <c r="A28" t="s">
        <v>256</v>
      </c>
      <c r="B28" t="s">
        <v>257</v>
      </c>
      <c r="C28">
        <v>7.59</v>
      </c>
      <c r="D28">
        <v>7.49</v>
      </c>
      <c r="E28">
        <v>7.8</v>
      </c>
      <c r="F28">
        <v>2.87</v>
      </c>
    </row>
    <row r="29" spans="1:6">
      <c r="A29" t="s">
        <v>258</v>
      </c>
      <c r="B29" t="s">
        <v>259</v>
      </c>
      <c r="C29">
        <v>7.59</v>
      </c>
      <c r="D29">
        <v>7.4</v>
      </c>
      <c r="E29">
        <v>7.81</v>
      </c>
      <c r="F29">
        <v>2.88</v>
      </c>
    </row>
    <row r="30" spans="1:6">
      <c r="A30" t="s">
        <v>260</v>
      </c>
      <c r="B30" t="s">
        <v>261</v>
      </c>
      <c r="C30">
        <v>7.64</v>
      </c>
      <c r="D30">
        <v>7.45</v>
      </c>
      <c r="E30">
        <v>7.85</v>
      </c>
      <c r="F30">
        <v>2.83</v>
      </c>
    </row>
    <row r="31" spans="1:6">
      <c r="A31" t="s">
        <v>262</v>
      </c>
      <c r="B31" t="s">
        <v>263</v>
      </c>
      <c r="C31">
        <v>7.67</v>
      </c>
      <c r="D31">
        <v>7.55</v>
      </c>
      <c r="E31">
        <v>7.86</v>
      </c>
      <c r="F31">
        <v>2.82</v>
      </c>
    </row>
    <row r="32" spans="1:6">
      <c r="A32" t="s">
        <v>264</v>
      </c>
      <c r="B32" t="s">
        <v>265</v>
      </c>
      <c r="C32">
        <v>7.64</v>
      </c>
      <c r="D32">
        <v>7.48</v>
      </c>
      <c r="E32">
        <v>7.83</v>
      </c>
      <c r="F32">
        <v>2.84</v>
      </c>
    </row>
    <row r="33" spans="1:6">
      <c r="A33" t="s">
        <v>266</v>
      </c>
      <c r="B33" t="s">
        <v>267</v>
      </c>
      <c r="C33">
        <v>7.63</v>
      </c>
      <c r="D33">
        <v>7.41</v>
      </c>
      <c r="E33">
        <v>7.82</v>
      </c>
      <c r="F33">
        <v>2.96</v>
      </c>
    </row>
    <row r="34" spans="1:6">
      <c r="A34" t="s">
        <v>268</v>
      </c>
      <c r="B34" t="s">
        <v>269</v>
      </c>
      <c r="C34">
        <v>7.63</v>
      </c>
      <c r="D34">
        <v>7.42</v>
      </c>
      <c r="E34">
        <v>7.83</v>
      </c>
      <c r="F34">
        <v>2.89</v>
      </c>
    </row>
    <row r="35" spans="1:6">
      <c r="A35" t="s">
        <v>270</v>
      </c>
      <c r="B35" t="s">
        <v>271</v>
      </c>
      <c r="C35">
        <v>7.68</v>
      </c>
      <c r="D35">
        <v>7.51</v>
      </c>
      <c r="E35">
        <v>7.87</v>
      </c>
      <c r="F35">
        <v>2.9</v>
      </c>
    </row>
    <row r="36" spans="1:6">
      <c r="A36" t="s">
        <v>272</v>
      </c>
      <c r="B36" t="s">
        <v>273</v>
      </c>
      <c r="C36">
        <v>7.67</v>
      </c>
      <c r="D36">
        <v>7.54</v>
      </c>
      <c r="E36">
        <v>7.85</v>
      </c>
      <c r="F36">
        <v>2.87</v>
      </c>
    </row>
    <row r="37" spans="1:6">
      <c r="A37" t="s">
        <v>274</v>
      </c>
      <c r="B37" t="s">
        <v>275</v>
      </c>
      <c r="C37">
        <v>7.67</v>
      </c>
      <c r="D37">
        <v>7.46</v>
      </c>
      <c r="E37">
        <v>7.85</v>
      </c>
      <c r="F37">
        <v>2.95</v>
      </c>
    </row>
    <row r="38" spans="1:6">
      <c r="A38" t="s">
        <v>276</v>
      </c>
      <c r="B38" t="s">
        <v>277</v>
      </c>
      <c r="C38">
        <v>7.66</v>
      </c>
      <c r="D38">
        <v>7.46</v>
      </c>
      <c r="E38">
        <v>7.85</v>
      </c>
      <c r="F38">
        <v>2.96</v>
      </c>
    </row>
    <row r="39" spans="1:6">
      <c r="A39" t="s">
        <v>278</v>
      </c>
      <c r="B39" t="s">
        <v>279</v>
      </c>
      <c r="C39">
        <v>7.72</v>
      </c>
      <c r="D39">
        <v>7.57</v>
      </c>
      <c r="E39">
        <v>7.91</v>
      </c>
      <c r="F39">
        <v>2.89</v>
      </c>
    </row>
    <row r="40" spans="1:6">
      <c r="A40" t="s">
        <v>280</v>
      </c>
      <c r="B40" t="s">
        <v>281</v>
      </c>
      <c r="C40">
        <v>7.69</v>
      </c>
      <c r="D40">
        <v>7.54</v>
      </c>
      <c r="E40">
        <v>7.88</v>
      </c>
      <c r="F40">
        <v>2.9</v>
      </c>
    </row>
    <row r="41" spans="1:6">
      <c r="A41" t="s">
        <v>282</v>
      </c>
      <c r="B41" t="s">
        <v>283</v>
      </c>
      <c r="C41">
        <v>7.66</v>
      </c>
      <c r="D41">
        <v>7.5</v>
      </c>
      <c r="E41">
        <v>7.87</v>
      </c>
      <c r="F41">
        <v>2.92</v>
      </c>
    </row>
    <row r="42" spans="1:6">
      <c r="A42" t="s">
        <v>284</v>
      </c>
      <c r="B42" t="s">
        <v>285</v>
      </c>
      <c r="C42">
        <v>7.66</v>
      </c>
      <c r="D42">
        <v>7.43</v>
      </c>
      <c r="E42">
        <v>7.86</v>
      </c>
      <c r="F42">
        <v>2.88</v>
      </c>
    </row>
    <row r="43" spans="1:6">
      <c r="A43" t="s">
        <v>286</v>
      </c>
      <c r="B43" t="s">
        <v>287</v>
      </c>
      <c r="C43">
        <v>7.72</v>
      </c>
      <c r="D43">
        <v>7.63</v>
      </c>
      <c r="E43">
        <v>7.89</v>
      </c>
      <c r="F43">
        <v>2.8</v>
      </c>
    </row>
    <row r="44" spans="1:6">
      <c r="A44" t="s">
        <v>288</v>
      </c>
      <c r="B44" t="s">
        <v>289</v>
      </c>
      <c r="C44">
        <v>7.71</v>
      </c>
      <c r="D44">
        <v>7.57</v>
      </c>
      <c r="E44">
        <v>7.89</v>
      </c>
      <c r="F44">
        <v>2.87</v>
      </c>
    </row>
    <row r="45" spans="1:6">
      <c r="A45" t="s">
        <v>290</v>
      </c>
      <c r="B45" t="s">
        <v>291</v>
      </c>
      <c r="C45">
        <v>7.69</v>
      </c>
      <c r="D45">
        <v>7.5</v>
      </c>
      <c r="E45">
        <v>7.86</v>
      </c>
      <c r="F45">
        <v>2.9</v>
      </c>
    </row>
    <row r="46" spans="1:6">
      <c r="A46" t="s">
        <v>292</v>
      </c>
      <c r="B46" t="s">
        <v>293</v>
      </c>
      <c r="C46">
        <v>7.7</v>
      </c>
      <c r="D46">
        <v>7.52</v>
      </c>
      <c r="E46">
        <v>7.88</v>
      </c>
      <c r="F46">
        <v>2.93</v>
      </c>
    </row>
    <row r="47" spans="1:6">
      <c r="A47" t="s">
        <v>294</v>
      </c>
      <c r="B47" t="s">
        <v>295</v>
      </c>
      <c r="C47">
        <v>7.7</v>
      </c>
      <c r="D47">
        <v>7.57</v>
      </c>
      <c r="E47">
        <v>7.9</v>
      </c>
      <c r="F47">
        <v>2.94</v>
      </c>
    </row>
    <row r="48" spans="1:6">
      <c r="A48" t="s">
        <v>296</v>
      </c>
      <c r="B48" t="s">
        <v>297</v>
      </c>
      <c r="C48">
        <v>7.66</v>
      </c>
      <c r="D48">
        <v>7.54</v>
      </c>
      <c r="E48">
        <v>7.85</v>
      </c>
      <c r="F48">
        <v>2.92</v>
      </c>
    </row>
    <row r="49" spans="1:6">
      <c r="A49" t="s">
        <v>298</v>
      </c>
      <c r="B49" t="s">
        <v>299</v>
      </c>
      <c r="C49">
        <v>7.66</v>
      </c>
      <c r="D49">
        <v>7.48</v>
      </c>
      <c r="E49">
        <v>7.85</v>
      </c>
      <c r="F49">
        <v>3</v>
      </c>
    </row>
    <row r="50" spans="1:6">
      <c r="A50" t="s">
        <v>300</v>
      </c>
      <c r="B50" t="s">
        <v>301</v>
      </c>
      <c r="C50">
        <v>7.63</v>
      </c>
      <c r="D50">
        <v>7.34</v>
      </c>
      <c r="E50">
        <v>7.84</v>
      </c>
      <c r="F50">
        <v>3.26</v>
      </c>
    </row>
    <row r="51" spans="1:6">
      <c r="A51" t="s">
        <v>302</v>
      </c>
      <c r="B51" t="s">
        <v>303</v>
      </c>
      <c r="C51">
        <v>7.51</v>
      </c>
      <c r="D51">
        <v>7.33</v>
      </c>
      <c r="E51">
        <v>7.79</v>
      </c>
      <c r="F51">
        <v>3.36</v>
      </c>
    </row>
    <row r="52" spans="1:6">
      <c r="A52" t="s">
        <v>304</v>
      </c>
      <c r="B52" t="s">
        <v>305</v>
      </c>
      <c r="C52">
        <v>7.5</v>
      </c>
      <c r="D52">
        <v>7.46</v>
      </c>
      <c r="E52">
        <v>7.77</v>
      </c>
      <c r="F52">
        <v>3.2</v>
      </c>
    </row>
    <row r="53" spans="1:6">
      <c r="A53" t="s">
        <v>306</v>
      </c>
      <c r="B53" t="s">
        <v>307</v>
      </c>
      <c r="C53">
        <v>7.33</v>
      </c>
      <c r="D53">
        <v>7.23</v>
      </c>
      <c r="E53">
        <v>7.7</v>
      </c>
      <c r="F53">
        <v>3.43</v>
      </c>
    </row>
    <row r="54" spans="1:6">
      <c r="A54" t="s">
        <v>308</v>
      </c>
      <c r="B54" t="s">
        <v>309</v>
      </c>
      <c r="C54">
        <v>7.28</v>
      </c>
      <c r="D54">
        <v>7.26</v>
      </c>
      <c r="E54">
        <v>7.67</v>
      </c>
      <c r="F54">
        <v>3.23</v>
      </c>
    </row>
    <row r="55" spans="1:6">
      <c r="A55" t="s">
        <v>310</v>
      </c>
      <c r="B55" t="s">
        <v>311</v>
      </c>
      <c r="C55">
        <v>7.55</v>
      </c>
      <c r="D55">
        <v>7.52</v>
      </c>
      <c r="E55">
        <v>7.78</v>
      </c>
      <c r="F55">
        <v>3.04</v>
      </c>
    </row>
    <row r="56" spans="1:6">
      <c r="A56" t="s">
        <v>312</v>
      </c>
      <c r="B56" t="s">
        <v>313</v>
      </c>
      <c r="C56">
        <v>7.6</v>
      </c>
      <c r="D56">
        <v>7.52</v>
      </c>
      <c r="E56">
        <v>7.83</v>
      </c>
      <c r="F56">
        <v>3.06</v>
      </c>
    </row>
    <row r="59" spans="1:6">
      <c r="A59" t="s">
        <v>448</v>
      </c>
    </row>
    <row r="60" spans="1:6">
      <c r="A60" t="s">
        <v>449</v>
      </c>
    </row>
    <row r="61" spans="1:6">
      <c r="A61" t="s">
        <v>450</v>
      </c>
    </row>
    <row r="62" spans="1:6">
      <c r="A62" t="s">
        <v>451</v>
      </c>
    </row>
    <row r="64" spans="1:6">
      <c r="A64" s="87" t="s">
        <v>452</v>
      </c>
    </row>
  </sheetData>
  <mergeCells count="3">
    <mergeCell ref="A3:I6"/>
    <mergeCell ref="A8:I9"/>
    <mergeCell ref="A11:I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D0E33-5BD1-9245-B315-9DA7E993CEA2}">
  <dimension ref="A1:I17"/>
  <sheetViews>
    <sheetView workbookViewId="0"/>
  </sheetViews>
  <sheetFormatPr baseColWidth="10" defaultRowHeight="16"/>
  <sheetData>
    <row r="1" spans="1:9" ht="21">
      <c r="A1" s="80" t="s">
        <v>363</v>
      </c>
    </row>
    <row r="3" spans="1:9">
      <c r="A3" s="120" t="s">
        <v>453</v>
      </c>
      <c r="B3" s="120"/>
      <c r="C3" s="120"/>
      <c r="D3" s="120"/>
      <c r="E3" s="120"/>
      <c r="F3" s="120"/>
      <c r="G3" s="120"/>
      <c r="H3" s="120"/>
      <c r="I3" s="120"/>
    </row>
    <row r="4" spans="1:9">
      <c r="A4" s="120"/>
      <c r="B4" s="120"/>
      <c r="C4" s="120"/>
      <c r="D4" s="120"/>
      <c r="E4" s="120"/>
      <c r="F4" s="120"/>
      <c r="G4" s="120"/>
      <c r="H4" s="120"/>
      <c r="I4" s="120"/>
    </row>
    <row r="5" spans="1:9">
      <c r="A5" s="120"/>
      <c r="B5" s="120"/>
      <c r="C5" s="120"/>
      <c r="D5" s="120"/>
      <c r="E5" s="120"/>
      <c r="F5" s="120"/>
      <c r="G5" s="120"/>
      <c r="H5" s="120"/>
      <c r="I5" s="120"/>
    </row>
    <row r="7" spans="1:9">
      <c r="A7" s="135" t="s">
        <v>374</v>
      </c>
      <c r="B7" s="135"/>
      <c r="C7" s="135"/>
      <c r="D7" s="135"/>
      <c r="E7" s="135"/>
      <c r="F7" s="135"/>
      <c r="G7" s="135"/>
      <c r="H7" s="135"/>
      <c r="I7" s="135"/>
    </row>
    <row r="8" spans="1:9">
      <c r="A8" s="135"/>
      <c r="B8" s="135"/>
      <c r="C8" s="135"/>
      <c r="D8" s="135"/>
      <c r="E8" s="135"/>
      <c r="F8" s="135"/>
      <c r="G8" s="135"/>
      <c r="H8" s="135"/>
      <c r="I8" s="135"/>
    </row>
    <row r="11" spans="1:9" ht="19">
      <c r="C11" s="116">
        <v>2020</v>
      </c>
      <c r="D11" s="116">
        <v>2021</v>
      </c>
      <c r="E11" s="116">
        <v>2022</v>
      </c>
      <c r="F11" s="116">
        <v>2023</v>
      </c>
    </row>
    <row r="12" spans="1:9">
      <c r="B12" s="89" t="s">
        <v>378</v>
      </c>
      <c r="C12" s="89">
        <v>14.7</v>
      </c>
      <c r="D12" s="89">
        <v>10</v>
      </c>
      <c r="E12" s="89">
        <v>14.7</v>
      </c>
      <c r="F12" s="89">
        <v>17.600000000000001</v>
      </c>
    </row>
    <row r="13" spans="1:9">
      <c r="B13" s="89" t="s">
        <v>379</v>
      </c>
      <c r="C13" s="89">
        <v>6.9</v>
      </c>
      <c r="D13" s="89">
        <v>5.5</v>
      </c>
      <c r="E13" s="89">
        <v>7.2</v>
      </c>
      <c r="F13" s="89">
        <v>8.6999999999999993</v>
      </c>
    </row>
    <row r="14" spans="1:9">
      <c r="B14" s="89" t="s">
        <v>380</v>
      </c>
      <c r="C14" s="89">
        <v>8.5</v>
      </c>
      <c r="D14" s="89">
        <v>7.9</v>
      </c>
      <c r="E14" s="89">
        <v>9.1</v>
      </c>
      <c r="F14" s="89">
        <v>11.1</v>
      </c>
    </row>
    <row r="15" spans="1:9">
      <c r="B15" s="89" t="s">
        <v>381</v>
      </c>
      <c r="C15" s="89">
        <v>18.5</v>
      </c>
      <c r="D15" s="89">
        <v>18.100000000000001</v>
      </c>
      <c r="E15" s="89">
        <v>20.2</v>
      </c>
      <c r="F15" s="89">
        <v>21.3</v>
      </c>
    </row>
    <row r="16" spans="1:9">
      <c r="B16" s="93" t="s">
        <v>315</v>
      </c>
      <c r="C16" s="88">
        <v>40.200000000000003</v>
      </c>
      <c r="D16" s="88">
        <v>36.1</v>
      </c>
      <c r="E16" s="88">
        <v>41.5</v>
      </c>
      <c r="F16" s="88">
        <v>48.1</v>
      </c>
    </row>
    <row r="17" spans="2:6">
      <c r="B17" s="93" t="s">
        <v>376</v>
      </c>
      <c r="C17" s="88">
        <v>16.8</v>
      </c>
      <c r="D17" s="88">
        <v>16</v>
      </c>
      <c r="E17" s="88">
        <v>19.100000000000001</v>
      </c>
      <c r="F17" s="88">
        <v>18.7</v>
      </c>
    </row>
  </sheetData>
  <mergeCells count="2">
    <mergeCell ref="A3:I5"/>
    <mergeCell ref="A7:I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BA2C-E0DC-B24D-924A-5D5665EB4E6E}">
  <dimension ref="A1:AS117"/>
  <sheetViews>
    <sheetView zoomScaleNormal="100" workbookViewId="0"/>
  </sheetViews>
  <sheetFormatPr baseColWidth="10" defaultRowHeight="16"/>
  <cols>
    <col min="1" max="45" width="5.83203125" customWidth="1"/>
  </cols>
  <sheetData>
    <row r="1" spans="1:1" ht="21">
      <c r="A1" s="80" t="s">
        <v>367</v>
      </c>
    </row>
    <row r="3" spans="1:1">
      <c r="A3" s="79" t="s">
        <v>455</v>
      </c>
    </row>
    <row r="5" spans="1:1">
      <c r="A5" s="79" t="s">
        <v>454</v>
      </c>
    </row>
    <row r="53" spans="1:45">
      <c r="B53" t="s">
        <v>316</v>
      </c>
      <c r="C53" t="s">
        <v>316</v>
      </c>
      <c r="D53" t="s">
        <v>316</v>
      </c>
      <c r="E53" t="s">
        <v>316</v>
      </c>
      <c r="F53" t="s">
        <v>316</v>
      </c>
      <c r="G53" t="s">
        <v>316</v>
      </c>
      <c r="H53" t="s">
        <v>316</v>
      </c>
      <c r="I53" t="s">
        <v>316</v>
      </c>
      <c r="J53" t="s">
        <v>316</v>
      </c>
      <c r="K53" t="s">
        <v>316</v>
      </c>
      <c r="L53" t="s">
        <v>316</v>
      </c>
      <c r="M53" t="s">
        <v>316</v>
      </c>
      <c r="N53" t="s">
        <v>316</v>
      </c>
      <c r="O53" t="s">
        <v>316</v>
      </c>
      <c r="P53" t="s">
        <v>316</v>
      </c>
      <c r="Q53" t="s">
        <v>316</v>
      </c>
      <c r="R53" t="s">
        <v>316</v>
      </c>
      <c r="S53" t="s">
        <v>316</v>
      </c>
      <c r="T53" t="s">
        <v>316</v>
      </c>
      <c r="U53" t="s">
        <v>316</v>
      </c>
      <c r="V53" t="s">
        <v>316</v>
      </c>
      <c r="W53" t="s">
        <v>316</v>
      </c>
      <c r="X53" t="s">
        <v>316</v>
      </c>
      <c r="Y53" t="s">
        <v>316</v>
      </c>
      <c r="Z53" t="s">
        <v>316</v>
      </c>
      <c r="AA53" t="s">
        <v>316</v>
      </c>
      <c r="AB53" t="s">
        <v>316</v>
      </c>
      <c r="AC53" t="s">
        <v>316</v>
      </c>
      <c r="AD53" t="s">
        <v>316</v>
      </c>
      <c r="AE53" t="s">
        <v>316</v>
      </c>
      <c r="AF53" t="s">
        <v>316</v>
      </c>
      <c r="AG53" t="s">
        <v>316</v>
      </c>
      <c r="AH53" t="s">
        <v>316</v>
      </c>
      <c r="AI53" t="s">
        <v>316</v>
      </c>
      <c r="AJ53" t="s">
        <v>316</v>
      </c>
      <c r="AK53" t="s">
        <v>316</v>
      </c>
      <c r="AL53" t="s">
        <v>316</v>
      </c>
      <c r="AM53" t="s">
        <v>316</v>
      </c>
      <c r="AN53" t="s">
        <v>316</v>
      </c>
      <c r="AO53" t="s">
        <v>316</v>
      </c>
      <c r="AP53" t="s">
        <v>316</v>
      </c>
      <c r="AQ53" t="s">
        <v>316</v>
      </c>
      <c r="AR53" t="s">
        <v>316</v>
      </c>
      <c r="AS53" t="s">
        <v>316</v>
      </c>
    </row>
    <row r="54" spans="1:45">
      <c r="B54" t="s">
        <v>317</v>
      </c>
      <c r="C54" t="s">
        <v>318</v>
      </c>
      <c r="D54" t="s">
        <v>319</v>
      </c>
      <c r="E54" t="s">
        <v>320</v>
      </c>
      <c r="F54" t="s">
        <v>321</v>
      </c>
      <c r="G54" t="s">
        <v>322</v>
      </c>
      <c r="H54" t="s">
        <v>323</v>
      </c>
      <c r="I54" t="s">
        <v>324</v>
      </c>
      <c r="J54" t="s">
        <v>325</v>
      </c>
      <c r="K54" t="s">
        <v>205</v>
      </c>
      <c r="L54" t="s">
        <v>326</v>
      </c>
      <c r="M54" t="s">
        <v>327</v>
      </c>
      <c r="N54" t="s">
        <v>328</v>
      </c>
      <c r="O54" t="s">
        <v>329</v>
      </c>
      <c r="P54" t="s">
        <v>330</v>
      </c>
      <c r="Q54" t="s">
        <v>206</v>
      </c>
      <c r="R54" t="s">
        <v>331</v>
      </c>
      <c r="S54" t="s">
        <v>332</v>
      </c>
      <c r="T54" t="s">
        <v>333</v>
      </c>
      <c r="U54" t="s">
        <v>334</v>
      </c>
      <c r="V54" t="s">
        <v>335</v>
      </c>
      <c r="W54" t="s">
        <v>336</v>
      </c>
      <c r="X54" t="s">
        <v>337</v>
      </c>
      <c r="Y54" t="s">
        <v>338</v>
      </c>
      <c r="Z54" t="s">
        <v>339</v>
      </c>
      <c r="AA54" t="s">
        <v>340</v>
      </c>
      <c r="AB54" t="s">
        <v>341</v>
      </c>
      <c r="AC54" t="s">
        <v>342</v>
      </c>
      <c r="AD54" t="s">
        <v>343</v>
      </c>
      <c r="AE54" t="s">
        <v>344</v>
      </c>
      <c r="AF54" t="s">
        <v>345</v>
      </c>
      <c r="AG54" t="s">
        <v>346</v>
      </c>
      <c r="AH54" t="s">
        <v>347</v>
      </c>
      <c r="AI54" t="s">
        <v>348</v>
      </c>
      <c r="AJ54" t="s">
        <v>349</v>
      </c>
      <c r="AK54" t="s">
        <v>350</v>
      </c>
      <c r="AL54" t="s">
        <v>351</v>
      </c>
      <c r="AM54" t="s">
        <v>352</v>
      </c>
      <c r="AN54" t="s">
        <v>353</v>
      </c>
      <c r="AO54" t="s">
        <v>354</v>
      </c>
      <c r="AP54" t="s">
        <v>355</v>
      </c>
      <c r="AQ54" t="s">
        <v>356</v>
      </c>
      <c r="AR54" t="s">
        <v>357</v>
      </c>
      <c r="AS54" t="s">
        <v>358</v>
      </c>
    </row>
    <row r="55" spans="1:45">
      <c r="A55">
        <v>1960</v>
      </c>
    </row>
    <row r="56" spans="1:45">
      <c r="A56">
        <v>1961</v>
      </c>
      <c r="Q56">
        <v>0.26453795000000002</v>
      </c>
    </row>
    <row r="57" spans="1:45">
      <c r="A57">
        <v>1962</v>
      </c>
      <c r="Q57">
        <v>0.25137619999999999</v>
      </c>
    </row>
    <row r="58" spans="1:45">
      <c r="A58">
        <v>1963</v>
      </c>
      <c r="Q58">
        <v>0.27475149999999998</v>
      </c>
    </row>
    <row r="59" spans="1:45">
      <c r="A59">
        <v>1964</v>
      </c>
      <c r="Q59">
        <v>0.26794614999999999</v>
      </c>
    </row>
    <row r="60" spans="1:45">
      <c r="A60">
        <v>1965</v>
      </c>
      <c r="Q60">
        <v>0.254025</v>
      </c>
    </row>
    <row r="61" spans="1:45">
      <c r="A61">
        <v>1966</v>
      </c>
      <c r="Q61">
        <v>0.26403399999999999</v>
      </c>
    </row>
    <row r="62" spans="1:45">
      <c r="A62">
        <v>1967</v>
      </c>
      <c r="Q62">
        <v>0.25476405000000002</v>
      </c>
    </row>
    <row r="63" spans="1:45">
      <c r="A63">
        <v>1968</v>
      </c>
      <c r="Q63">
        <v>0.25339584999999998</v>
      </c>
    </row>
    <row r="64" spans="1:45">
      <c r="A64">
        <v>1969</v>
      </c>
      <c r="Q64">
        <v>0.26099915000000001</v>
      </c>
    </row>
    <row r="65" spans="1:28">
      <c r="A65">
        <v>1970</v>
      </c>
      <c r="Q65">
        <v>0.26349734999999996</v>
      </c>
    </row>
    <row r="66" spans="1:28">
      <c r="A66">
        <v>1971</v>
      </c>
      <c r="Q66">
        <v>0.271366</v>
      </c>
    </row>
    <row r="67" spans="1:28">
      <c r="A67">
        <v>1972</v>
      </c>
      <c r="Q67">
        <v>0.27441815000000003</v>
      </c>
    </row>
    <row r="68" spans="1:28">
      <c r="A68">
        <v>1973</v>
      </c>
      <c r="Q68">
        <v>0.26346230000000004</v>
      </c>
    </row>
    <row r="69" spans="1:28">
      <c r="A69">
        <v>1974</v>
      </c>
      <c r="Q69">
        <v>0.25596180000000002</v>
      </c>
    </row>
    <row r="70" spans="1:28">
      <c r="A70">
        <v>1975</v>
      </c>
      <c r="Q70">
        <v>0.24748539999999999</v>
      </c>
    </row>
    <row r="71" spans="1:28">
      <c r="A71">
        <v>1976</v>
      </c>
      <c r="Q71">
        <v>0.24708285000000002</v>
      </c>
      <c r="AB71">
        <v>0.30299999999999999</v>
      </c>
    </row>
    <row r="72" spans="1:28">
      <c r="A72">
        <v>1977</v>
      </c>
      <c r="Q72">
        <v>0.24399969999999999</v>
      </c>
      <c r="AB72">
        <v>0.28899999999999998</v>
      </c>
    </row>
    <row r="73" spans="1:28">
      <c r="A73">
        <v>1978</v>
      </c>
      <c r="Q73">
        <v>0.2439306</v>
      </c>
      <c r="AB73">
        <v>0.29399999999999998</v>
      </c>
    </row>
    <row r="74" spans="1:28">
      <c r="A74">
        <v>1979</v>
      </c>
      <c r="Q74">
        <v>0.25706289999999998</v>
      </c>
      <c r="AB74">
        <v>0.28899999999999998</v>
      </c>
    </row>
    <row r="75" spans="1:28">
      <c r="A75">
        <v>1980</v>
      </c>
      <c r="Q75">
        <v>0.2624128</v>
      </c>
      <c r="AB75">
        <v>0.28899999999999998</v>
      </c>
    </row>
    <row r="76" spans="1:28">
      <c r="A76">
        <v>1981</v>
      </c>
      <c r="Q76">
        <v>0.27017029999999997</v>
      </c>
      <c r="AB76">
        <v>0.28799999999999998</v>
      </c>
    </row>
    <row r="77" spans="1:28">
      <c r="A77">
        <v>1982</v>
      </c>
      <c r="Q77">
        <v>0.26954635000000005</v>
      </c>
      <c r="AB77">
        <v>0.29199999999999998</v>
      </c>
    </row>
    <row r="78" spans="1:28">
      <c r="A78">
        <v>1983</v>
      </c>
      <c r="Q78">
        <v>0.27701569999999998</v>
      </c>
      <c r="AB78">
        <v>0.3</v>
      </c>
    </row>
    <row r="79" spans="1:28">
      <c r="A79">
        <v>1984</v>
      </c>
      <c r="Q79">
        <v>0.2799101</v>
      </c>
      <c r="AB79">
        <v>0.29699999999999999</v>
      </c>
    </row>
    <row r="80" spans="1:28">
      <c r="A80">
        <v>1985</v>
      </c>
      <c r="Q80">
        <v>0.29146989999999995</v>
      </c>
      <c r="AB80">
        <v>0.29399999999999998</v>
      </c>
    </row>
    <row r="81" spans="1:38">
      <c r="A81">
        <v>1986</v>
      </c>
      <c r="Q81">
        <v>0.30210665000000003</v>
      </c>
      <c r="AB81">
        <v>0.29299999999999998</v>
      </c>
    </row>
    <row r="82" spans="1:38">
      <c r="A82">
        <v>1987</v>
      </c>
      <c r="Q82">
        <v>0.31678335000000002</v>
      </c>
      <c r="AB82">
        <v>0.29099999999999998</v>
      </c>
      <c r="AL82">
        <v>0.20899999999999999</v>
      </c>
    </row>
    <row r="83" spans="1:38">
      <c r="A83">
        <v>1988</v>
      </c>
      <c r="Q83">
        <v>0.33366194999999998</v>
      </c>
      <c r="AB83">
        <v>0.28599999999999998</v>
      </c>
      <c r="AL83">
        <v>0.21299999999999999</v>
      </c>
    </row>
    <row r="84" spans="1:38">
      <c r="A84">
        <v>1989</v>
      </c>
      <c r="Q84">
        <v>0.33771715000000002</v>
      </c>
      <c r="AB84">
        <v>0.28399999999999997</v>
      </c>
      <c r="AL84">
        <v>0.217</v>
      </c>
    </row>
    <row r="85" spans="1:38">
      <c r="A85">
        <v>1990</v>
      </c>
      <c r="Q85">
        <v>0.35262850000000001</v>
      </c>
      <c r="AB85">
        <v>0.28899999999999998</v>
      </c>
      <c r="AL85">
        <v>0.215</v>
      </c>
    </row>
    <row r="86" spans="1:38">
      <c r="A86">
        <v>1991</v>
      </c>
      <c r="Q86">
        <v>0.35528519999999997</v>
      </c>
      <c r="AB86">
        <v>0.29599999999999999</v>
      </c>
      <c r="AL86">
        <v>0.21199999999999999</v>
      </c>
    </row>
    <row r="87" spans="1:38">
      <c r="A87">
        <v>1992</v>
      </c>
      <c r="Q87">
        <v>0.35710410000000004</v>
      </c>
      <c r="AB87">
        <v>0.29599999999999999</v>
      </c>
      <c r="AL87">
        <v>0.21099999999999999</v>
      </c>
    </row>
    <row r="88" spans="1:38">
      <c r="A88">
        <v>1993</v>
      </c>
      <c r="Q88">
        <v>0.35701579999999999</v>
      </c>
      <c r="AB88">
        <v>0.28999999999999998</v>
      </c>
      <c r="AL88">
        <v>0.214</v>
      </c>
    </row>
    <row r="89" spans="1:38">
      <c r="A89">
        <v>1994</v>
      </c>
      <c r="Q89">
        <v>0.35316305000000003</v>
      </c>
      <c r="AB89">
        <v>0.29099999999999998</v>
      </c>
      <c r="AL89">
        <v>0.215</v>
      </c>
    </row>
    <row r="90" spans="1:38">
      <c r="A90">
        <v>1995</v>
      </c>
      <c r="Q90">
        <v>0.35262349999999998</v>
      </c>
      <c r="AB90">
        <v>0.29299999999999998</v>
      </c>
      <c r="AL90">
        <v>0.22</v>
      </c>
    </row>
    <row r="91" spans="1:38">
      <c r="A91">
        <v>1996</v>
      </c>
      <c r="Q91">
        <v>0.35345409999999999</v>
      </c>
      <c r="AB91">
        <v>0.30099999999999999</v>
      </c>
      <c r="AL91">
        <v>0.224</v>
      </c>
    </row>
    <row r="92" spans="1:38">
      <c r="A92">
        <v>1997</v>
      </c>
      <c r="Q92">
        <v>0.35973664999999999</v>
      </c>
      <c r="AB92">
        <v>0.30399999999999999</v>
      </c>
      <c r="AL92">
        <v>0.23499999999999999</v>
      </c>
    </row>
    <row r="93" spans="1:38">
      <c r="A93">
        <v>1998</v>
      </c>
      <c r="Q93">
        <v>0.36667315</v>
      </c>
      <c r="AB93">
        <v>0.31</v>
      </c>
      <c r="AL93">
        <v>0.24299999999999999</v>
      </c>
    </row>
    <row r="94" spans="1:38">
      <c r="A94">
        <v>1999</v>
      </c>
      <c r="Q94">
        <v>0.36453080000000004</v>
      </c>
      <c r="AB94">
        <v>0.308</v>
      </c>
      <c r="AL94">
        <v>0.25</v>
      </c>
    </row>
    <row r="95" spans="1:38">
      <c r="A95">
        <v>2000</v>
      </c>
      <c r="Q95">
        <v>0.37090645</v>
      </c>
      <c r="AB95">
        <v>0.315</v>
      </c>
      <c r="AL95">
        <v>0.254</v>
      </c>
    </row>
    <row r="96" spans="1:38">
      <c r="A96">
        <v>2001</v>
      </c>
      <c r="Q96">
        <v>0.36507339999999999</v>
      </c>
      <c r="AB96">
        <v>0.317</v>
      </c>
      <c r="AL96">
        <v>0.26200000000000001</v>
      </c>
    </row>
    <row r="97" spans="1:45">
      <c r="A97">
        <v>2002</v>
      </c>
      <c r="Q97">
        <v>0.35899999999999999</v>
      </c>
      <c r="AB97">
        <v>0.317</v>
      </c>
      <c r="AL97">
        <v>0.25800000000000001</v>
      </c>
    </row>
    <row r="98" spans="1:45">
      <c r="A98">
        <v>2003</v>
      </c>
      <c r="Q98">
        <v>0.35299999999999998</v>
      </c>
      <c r="AB98">
        <v>0.315</v>
      </c>
      <c r="AL98">
        <v>0.26100000000000001</v>
      </c>
    </row>
    <row r="99" spans="1:45">
      <c r="A99">
        <v>2004</v>
      </c>
      <c r="E99">
        <v>0.48199999999999998</v>
      </c>
      <c r="M99">
        <v>0.34899999999999998</v>
      </c>
      <c r="Q99">
        <v>0.35399999999999998</v>
      </c>
      <c r="S99">
        <v>0.36399999999999999</v>
      </c>
      <c r="U99">
        <v>0.33300000000000002</v>
      </c>
      <c r="W99">
        <v>0.38300000000000001</v>
      </c>
      <c r="Y99">
        <v>0.33100000000000002</v>
      </c>
      <c r="AB99">
        <v>0.32100000000000001</v>
      </c>
      <c r="AD99">
        <v>0.32300000000000001</v>
      </c>
      <c r="AL99">
        <v>0.26600000000000001</v>
      </c>
      <c r="AM99">
        <v>0.28499999999999998</v>
      </c>
      <c r="AN99">
        <v>0.26700000000000002</v>
      </c>
      <c r="AP99">
        <v>0.26100000000000001</v>
      </c>
      <c r="AR99">
        <v>0.26700000000000002</v>
      </c>
      <c r="AS99">
        <v>0.24099999999999999</v>
      </c>
    </row>
    <row r="100" spans="1:45">
      <c r="A100">
        <v>2005</v>
      </c>
      <c r="M100">
        <v>0.35199999999999998</v>
      </c>
      <c r="Q100">
        <v>0.35899999999999999</v>
      </c>
      <c r="S100">
        <v>0.39100000000000001</v>
      </c>
      <c r="U100">
        <v>0.34499999999999997</v>
      </c>
      <c r="W100">
        <v>0.378</v>
      </c>
      <c r="Y100">
        <v>0.32400000000000001</v>
      </c>
      <c r="AB100">
        <v>0.315</v>
      </c>
      <c r="AD100">
        <v>0.32400000000000001</v>
      </c>
      <c r="AG100">
        <v>0.32700000000000001</v>
      </c>
      <c r="AL100">
        <v>0.26500000000000001</v>
      </c>
      <c r="AN100">
        <v>0.28899999999999998</v>
      </c>
      <c r="AP100">
        <v>0.27300000000000002</v>
      </c>
      <c r="AR100">
        <v>0.26100000000000001</v>
      </c>
      <c r="AS100">
        <v>0.24</v>
      </c>
    </row>
    <row r="101" spans="1:45">
      <c r="A101">
        <v>2006</v>
      </c>
      <c r="F101">
        <v>0.50900000000000001</v>
      </c>
      <c r="J101">
        <v>0.35299999999999998</v>
      </c>
      <c r="M101">
        <v>0.32800000000000001</v>
      </c>
      <c r="P101">
        <v>0.38</v>
      </c>
      <c r="Q101">
        <v>0.36399999999999999</v>
      </c>
      <c r="S101">
        <v>0.35</v>
      </c>
      <c r="U101">
        <v>0.33700000000000002</v>
      </c>
      <c r="V101">
        <v>0.33200000000000002</v>
      </c>
      <c r="W101">
        <v>0.36799999999999999</v>
      </c>
      <c r="Y101">
        <v>0.32400000000000001</v>
      </c>
      <c r="AB101">
        <v>0.316</v>
      </c>
      <c r="AC101">
        <v>0.30499999999999999</v>
      </c>
      <c r="AD101">
        <v>0.316</v>
      </c>
      <c r="AG101">
        <v>0.315</v>
      </c>
      <c r="AI101">
        <v>0.26400000000000001</v>
      </c>
      <c r="AL101">
        <v>0.26800000000000002</v>
      </c>
      <c r="AN101">
        <v>0.251</v>
      </c>
      <c r="AP101">
        <v>0.28899999999999998</v>
      </c>
      <c r="AR101">
        <v>0.26</v>
      </c>
      <c r="AS101">
        <v>0.23699999999999999</v>
      </c>
    </row>
    <row r="102" spans="1:45">
      <c r="A102">
        <v>2007</v>
      </c>
      <c r="J102">
        <v>0.36299999999999999</v>
      </c>
      <c r="M102">
        <v>0.33700000000000002</v>
      </c>
      <c r="P102">
        <v>0.36</v>
      </c>
      <c r="Q102">
        <v>0.373</v>
      </c>
      <c r="S102">
        <v>0.375</v>
      </c>
      <c r="T102">
        <v>0.313</v>
      </c>
      <c r="U102">
        <v>0.32900000000000001</v>
      </c>
      <c r="V102">
        <v>0.33100000000000002</v>
      </c>
      <c r="W102">
        <v>0.36</v>
      </c>
      <c r="Y102">
        <v>0.313</v>
      </c>
      <c r="AB102">
        <v>0.317</v>
      </c>
      <c r="AC102">
        <v>0.312</v>
      </c>
      <c r="AD102">
        <v>0.30399999999999999</v>
      </c>
      <c r="AG102">
        <v>0.315</v>
      </c>
      <c r="AI102">
        <v>0.25700000000000001</v>
      </c>
      <c r="AJ102">
        <v>0.28399999999999997</v>
      </c>
      <c r="AL102">
        <v>0.26900000000000002</v>
      </c>
      <c r="AN102">
        <v>0.246</v>
      </c>
      <c r="AP102">
        <v>0.28499999999999998</v>
      </c>
      <c r="AR102">
        <v>0.25600000000000001</v>
      </c>
      <c r="AS102">
        <v>0.23799999999999999</v>
      </c>
    </row>
    <row r="103" spans="1:45">
      <c r="A103">
        <v>2008</v>
      </c>
      <c r="J103">
        <v>0.33</v>
      </c>
      <c r="M103">
        <v>0.35699999999999998</v>
      </c>
      <c r="P103">
        <v>0.34899999999999998</v>
      </c>
      <c r="Q103">
        <v>0.36899999999999999</v>
      </c>
      <c r="S103">
        <v>0.375</v>
      </c>
      <c r="T103">
        <v>0.32700000000000001</v>
      </c>
      <c r="U103">
        <v>0.32800000000000001</v>
      </c>
      <c r="V103">
        <v>0.32800000000000001</v>
      </c>
      <c r="W103">
        <v>0.35399999999999998</v>
      </c>
      <c r="Y103">
        <v>0.317</v>
      </c>
      <c r="AB103">
        <v>0.315</v>
      </c>
      <c r="AC103">
        <v>0.30599999999999999</v>
      </c>
      <c r="AD103">
        <v>0.29499999999999998</v>
      </c>
      <c r="AG103">
        <v>0.307</v>
      </c>
      <c r="AH103">
        <v>0.28499999999999998</v>
      </c>
      <c r="AI103">
        <v>0.246</v>
      </c>
      <c r="AJ103">
        <v>0.28000000000000003</v>
      </c>
      <c r="AL103">
        <v>0.26400000000000001</v>
      </c>
      <c r="AM103">
        <v>0.25</v>
      </c>
      <c r="AN103">
        <v>0.25700000000000001</v>
      </c>
      <c r="AP103">
        <v>0.30599999999999999</v>
      </c>
      <c r="AR103">
        <v>0.25900000000000001</v>
      </c>
      <c r="AS103">
        <v>0.23400000000000001</v>
      </c>
    </row>
    <row r="104" spans="1:45">
      <c r="A104">
        <v>2009</v>
      </c>
      <c r="F104">
        <v>0.48499999999999999</v>
      </c>
      <c r="G104">
        <v>0.48</v>
      </c>
      <c r="J104">
        <v>0.33</v>
      </c>
      <c r="M104">
        <v>0.36499999999999999</v>
      </c>
      <c r="P104">
        <v>0.33300000000000002</v>
      </c>
      <c r="Q104">
        <v>0.374</v>
      </c>
      <c r="S104">
        <v>0.35399999999999998</v>
      </c>
      <c r="T104">
        <v>0.33300000000000002</v>
      </c>
      <c r="U104">
        <v>0.33</v>
      </c>
      <c r="V104">
        <v>0.32900000000000001</v>
      </c>
      <c r="W104">
        <v>0.33600000000000002</v>
      </c>
      <c r="Y104">
        <v>0.315</v>
      </c>
      <c r="AB104">
        <v>0.316</v>
      </c>
      <c r="AC104">
        <v>0.29699999999999999</v>
      </c>
      <c r="AD104">
        <v>0.312</v>
      </c>
      <c r="AG104">
        <v>0.30299999999999999</v>
      </c>
      <c r="AI104">
        <v>0.24099999999999999</v>
      </c>
      <c r="AJ104">
        <v>0.28899999999999998</v>
      </c>
      <c r="AL104">
        <v>0.25900000000000001</v>
      </c>
      <c r="AM104">
        <v>0.245</v>
      </c>
      <c r="AN104">
        <v>0.26700000000000002</v>
      </c>
      <c r="AP104">
        <v>0.26600000000000001</v>
      </c>
      <c r="AR104">
        <v>0.25700000000000001</v>
      </c>
      <c r="AS104">
        <v>0.245</v>
      </c>
    </row>
    <row r="105" spans="1:45">
      <c r="A105">
        <v>2010</v>
      </c>
      <c r="D105">
        <v>0.47199999999999998</v>
      </c>
      <c r="J105">
        <v>0.32900000000000001</v>
      </c>
      <c r="M105">
        <v>0.32900000000000001</v>
      </c>
      <c r="P105">
        <v>0.33900000000000002</v>
      </c>
      <c r="Q105">
        <v>0.35099999999999998</v>
      </c>
      <c r="S105">
        <v>0.34599999999999997</v>
      </c>
      <c r="T105">
        <v>0.33900000000000002</v>
      </c>
      <c r="U105">
        <v>0.33600000000000002</v>
      </c>
      <c r="V105">
        <v>0.33500000000000002</v>
      </c>
      <c r="W105">
        <v>0.34100000000000003</v>
      </c>
      <c r="Y105">
        <v>0.32700000000000001</v>
      </c>
      <c r="AB105">
        <v>0.316</v>
      </c>
      <c r="AC105">
        <v>0.29799999999999999</v>
      </c>
      <c r="AD105">
        <v>0.29799999999999999</v>
      </c>
      <c r="AG105">
        <v>0.30399999999999999</v>
      </c>
      <c r="AI105">
        <v>0.26600000000000001</v>
      </c>
      <c r="AJ105">
        <v>0.28000000000000003</v>
      </c>
      <c r="AL105">
        <v>0.26400000000000001</v>
      </c>
      <c r="AM105">
        <v>0.249</v>
      </c>
      <c r="AN105">
        <v>0.26500000000000001</v>
      </c>
      <c r="AP105">
        <v>0.248</v>
      </c>
      <c r="AR105">
        <v>0.26</v>
      </c>
      <c r="AS105">
        <v>0.245</v>
      </c>
    </row>
    <row r="106" spans="1:45">
      <c r="A106">
        <v>2011</v>
      </c>
      <c r="C106">
        <v>0.51400000000000001</v>
      </c>
      <c r="D106">
        <v>0.48</v>
      </c>
      <c r="E106">
        <v>0.495</v>
      </c>
      <c r="F106">
        <v>0.48199999999999998</v>
      </c>
      <c r="G106">
        <v>0.47099999999999997</v>
      </c>
      <c r="I106">
        <v>0.40300000000000002</v>
      </c>
      <c r="J106">
        <v>0.34</v>
      </c>
      <c r="L106">
        <v>0.38800000000000001</v>
      </c>
      <c r="M106">
        <v>0.32100000000000001</v>
      </c>
      <c r="N106">
        <v>0.376</v>
      </c>
      <c r="O106">
        <v>0.371</v>
      </c>
      <c r="P106">
        <v>0.33900000000000002</v>
      </c>
      <c r="Q106">
        <v>0.35399999999999998</v>
      </c>
      <c r="S106">
        <v>0.35099999999999998</v>
      </c>
      <c r="T106">
        <v>0.34100000000000003</v>
      </c>
      <c r="U106">
        <v>0.33300000000000002</v>
      </c>
      <c r="V106">
        <v>0.32900000000000001</v>
      </c>
      <c r="W106">
        <v>0.33700000000000002</v>
      </c>
      <c r="Y106">
        <v>0.32700000000000001</v>
      </c>
      <c r="AB106">
        <v>0.313</v>
      </c>
      <c r="AC106">
        <v>0.28899999999999998</v>
      </c>
      <c r="AD106">
        <v>0.307</v>
      </c>
      <c r="AE106">
        <v>0.29399999999999998</v>
      </c>
      <c r="AG106">
        <v>0.30099999999999999</v>
      </c>
      <c r="AH106">
        <v>0.29099999999999998</v>
      </c>
      <c r="AI106">
        <v>0.26900000000000002</v>
      </c>
      <c r="AJ106">
        <v>0.28100000000000003</v>
      </c>
      <c r="AL106">
        <v>0.26400000000000001</v>
      </c>
      <c r="AM106">
        <v>0.25</v>
      </c>
      <c r="AN106">
        <v>0.26200000000000001</v>
      </c>
      <c r="AO106">
        <v>0.251</v>
      </c>
      <c r="AP106">
        <v>0.252</v>
      </c>
      <c r="AR106">
        <v>0.25700000000000001</v>
      </c>
      <c r="AS106">
        <v>0.24299999999999999</v>
      </c>
    </row>
    <row r="107" spans="1:45">
      <c r="A107">
        <v>2012</v>
      </c>
      <c r="D107">
        <v>0.48299999999999998</v>
      </c>
      <c r="H107">
        <v>0.45700000000000002</v>
      </c>
      <c r="I107">
        <v>0.39900000000000002</v>
      </c>
      <c r="J107">
        <v>0.35599999999999998</v>
      </c>
      <c r="L107">
        <v>0.38500000000000001</v>
      </c>
      <c r="M107">
        <v>0.35</v>
      </c>
      <c r="O107">
        <v>0.371</v>
      </c>
      <c r="P107">
        <v>0.34399999999999997</v>
      </c>
      <c r="Q107">
        <v>0.35099999999999998</v>
      </c>
      <c r="S107">
        <v>0.34599999999999997</v>
      </c>
      <c r="T107">
        <v>0.33400000000000002</v>
      </c>
      <c r="U107">
        <v>0.33800000000000002</v>
      </c>
      <c r="V107">
        <v>0.33500000000000002</v>
      </c>
      <c r="W107">
        <v>0.33700000000000002</v>
      </c>
      <c r="X107">
        <v>0.32600000000000001</v>
      </c>
      <c r="Y107">
        <v>0.33</v>
      </c>
      <c r="AB107">
        <v>0.317</v>
      </c>
      <c r="AC107">
        <v>0.28499999999999998</v>
      </c>
      <c r="AD107">
        <v>0.31</v>
      </c>
      <c r="AE107">
        <v>0.29299999999999998</v>
      </c>
      <c r="AF107">
        <v>0.30499999999999999</v>
      </c>
      <c r="AG107">
        <v>0.29799999999999999</v>
      </c>
      <c r="AH107">
        <v>0.28899999999999998</v>
      </c>
      <c r="AI107">
        <v>0.27900000000000003</v>
      </c>
      <c r="AJ107">
        <v>0.27600000000000002</v>
      </c>
      <c r="AL107">
        <v>0.26</v>
      </c>
      <c r="AM107">
        <v>0.253</v>
      </c>
      <c r="AN107">
        <v>0.251</v>
      </c>
      <c r="AO107">
        <v>0.249</v>
      </c>
      <c r="AP107">
        <v>0.252</v>
      </c>
      <c r="AR107">
        <v>0.254</v>
      </c>
      <c r="AS107">
        <v>0.249</v>
      </c>
    </row>
    <row r="108" spans="1:45">
      <c r="A108">
        <v>2013</v>
      </c>
      <c r="D108">
        <v>0.49399999999999999</v>
      </c>
      <c r="F108">
        <v>0.46899999999999997</v>
      </c>
      <c r="G108">
        <v>0.46500000000000002</v>
      </c>
      <c r="I108">
        <v>0.39</v>
      </c>
      <c r="J108">
        <v>0.35399999999999998</v>
      </c>
      <c r="K108">
        <v>0.39600000000000002</v>
      </c>
      <c r="L108">
        <v>0.372</v>
      </c>
      <c r="M108">
        <v>0.35099999999999998</v>
      </c>
      <c r="O108">
        <v>0.36</v>
      </c>
      <c r="P108">
        <v>0.34699999999999998</v>
      </c>
      <c r="Q108">
        <v>0.35799999999999998</v>
      </c>
      <c r="R108">
        <v>0.35599999999999998</v>
      </c>
      <c r="S108">
        <v>0.35099999999999998</v>
      </c>
      <c r="T108">
        <v>0.34499999999999997</v>
      </c>
      <c r="U108">
        <v>0.34200000000000003</v>
      </c>
      <c r="V108">
        <v>0.34100000000000003</v>
      </c>
      <c r="W108">
        <v>0.34100000000000003</v>
      </c>
      <c r="Y108">
        <v>0.32500000000000001</v>
      </c>
      <c r="AB108">
        <v>0.31900000000000001</v>
      </c>
      <c r="AC108">
        <v>0.29499999999999998</v>
      </c>
      <c r="AD108">
        <v>0.312</v>
      </c>
      <c r="AE108">
        <v>0.28699999999999998</v>
      </c>
      <c r="AF108">
        <v>0.29099999999999998</v>
      </c>
      <c r="AG108">
        <v>0.29899999999999999</v>
      </c>
      <c r="AH108">
        <v>0.29199999999999998</v>
      </c>
      <c r="AI108">
        <v>0.28599999999999998</v>
      </c>
      <c r="AJ108">
        <v>0.28000000000000003</v>
      </c>
      <c r="AK108">
        <v>0.26700000000000002</v>
      </c>
      <c r="AL108">
        <v>0.26200000000000001</v>
      </c>
      <c r="AM108">
        <v>0.252</v>
      </c>
      <c r="AN108">
        <v>0.27</v>
      </c>
      <c r="AO108">
        <v>0.254</v>
      </c>
      <c r="AP108">
        <v>0.24</v>
      </c>
      <c r="AR108">
        <v>0.25900000000000001</v>
      </c>
      <c r="AS108">
        <v>0.254</v>
      </c>
    </row>
    <row r="109" spans="1:45">
      <c r="A109">
        <v>2014</v>
      </c>
      <c r="D109">
        <v>0.48499999999999999</v>
      </c>
      <c r="H109">
        <v>0.45900000000000002</v>
      </c>
      <c r="I109">
        <v>0.39800000000000002</v>
      </c>
      <c r="J109">
        <v>0.36899999999999999</v>
      </c>
      <c r="K109">
        <v>0.39400000000000002</v>
      </c>
      <c r="L109">
        <v>0.36299999999999999</v>
      </c>
      <c r="M109">
        <v>0.38</v>
      </c>
      <c r="O109">
        <v>0.36499999999999999</v>
      </c>
      <c r="P109">
        <v>0.371</v>
      </c>
      <c r="Q109">
        <v>0.35599999999999998</v>
      </c>
      <c r="R109">
        <v>0.34599999999999997</v>
      </c>
      <c r="S109">
        <v>0.34899999999999998</v>
      </c>
      <c r="T109">
        <v>0.34300000000000003</v>
      </c>
      <c r="U109">
        <v>0.33900000000000002</v>
      </c>
      <c r="V109">
        <v>0.34100000000000003</v>
      </c>
      <c r="W109">
        <v>0.33800000000000002</v>
      </c>
      <c r="X109">
        <v>0.33700000000000002</v>
      </c>
      <c r="Y109">
        <v>0.32600000000000001</v>
      </c>
      <c r="AB109">
        <v>0.312</v>
      </c>
      <c r="AC109">
        <v>0.29699999999999999</v>
      </c>
      <c r="AD109">
        <v>0.29799999999999999</v>
      </c>
      <c r="AE109">
        <v>0.30499999999999999</v>
      </c>
      <c r="AF109">
        <v>0.29299999999999998</v>
      </c>
      <c r="AG109">
        <v>0.29699999999999999</v>
      </c>
      <c r="AH109">
        <v>0.28899999999999998</v>
      </c>
      <c r="AI109">
        <v>0.28100000000000003</v>
      </c>
      <c r="AJ109">
        <v>0.27400000000000002</v>
      </c>
      <c r="AK109">
        <v>0.27200000000000002</v>
      </c>
      <c r="AL109">
        <v>0.25700000000000001</v>
      </c>
      <c r="AM109">
        <v>0.25700000000000001</v>
      </c>
      <c r="AN109">
        <v>0.247</v>
      </c>
      <c r="AO109">
        <v>0.25600000000000001</v>
      </c>
      <c r="AP109">
        <v>0.246</v>
      </c>
      <c r="AR109">
        <v>0.25700000000000001</v>
      </c>
      <c r="AS109">
        <v>0.251</v>
      </c>
    </row>
    <row r="110" spans="1:45">
      <c r="A110">
        <v>2015</v>
      </c>
      <c r="B110">
        <v>0.626</v>
      </c>
      <c r="D110">
        <v>0.47899999999999998</v>
      </c>
      <c r="G110">
        <v>0.45400000000000001</v>
      </c>
      <c r="I110">
        <v>0.40400000000000003</v>
      </c>
      <c r="J110">
        <v>0.377</v>
      </c>
      <c r="K110">
        <v>0.39</v>
      </c>
      <c r="L110">
        <v>0.35199999999999998</v>
      </c>
      <c r="M110">
        <v>0.372</v>
      </c>
      <c r="O110">
        <v>0.36</v>
      </c>
      <c r="P110">
        <v>0.34599999999999997</v>
      </c>
      <c r="Q110">
        <v>0.36</v>
      </c>
      <c r="R110">
        <v>0.33</v>
      </c>
      <c r="S110">
        <v>0.34599999999999997</v>
      </c>
      <c r="T110">
        <v>0.34399999999999997</v>
      </c>
      <c r="U110">
        <v>0.34</v>
      </c>
      <c r="V110">
        <v>0.32500000000000001</v>
      </c>
      <c r="W110">
        <v>0.33600000000000002</v>
      </c>
      <c r="Y110">
        <v>0.33300000000000002</v>
      </c>
      <c r="AA110">
        <v>0.30599999999999999</v>
      </c>
      <c r="AB110">
        <v>0.318</v>
      </c>
      <c r="AC110">
        <v>0.29599999999999999</v>
      </c>
      <c r="AD110">
        <v>0.29799999999999999</v>
      </c>
      <c r="AE110">
        <v>0.30499999999999999</v>
      </c>
      <c r="AF110">
        <v>0.29499999999999998</v>
      </c>
      <c r="AG110">
        <v>0.29099999999999998</v>
      </c>
      <c r="AH110">
        <v>0.29299999999999998</v>
      </c>
      <c r="AI110">
        <v>0.28399999999999997</v>
      </c>
      <c r="AJ110">
        <v>0.27500000000000002</v>
      </c>
      <c r="AK110">
        <v>0.27600000000000002</v>
      </c>
      <c r="AL110">
        <v>0.26</v>
      </c>
      <c r="AM110">
        <v>0.27200000000000002</v>
      </c>
      <c r="AN110">
        <v>0.25</v>
      </c>
      <c r="AO110">
        <v>0.26300000000000001</v>
      </c>
      <c r="AP110">
        <v>0.25700000000000001</v>
      </c>
      <c r="AR110">
        <v>0.25800000000000001</v>
      </c>
      <c r="AS110">
        <v>0.25</v>
      </c>
    </row>
    <row r="111" spans="1:45">
      <c r="A111">
        <v>2016</v>
      </c>
      <c r="D111">
        <v>0.48399999999999999</v>
      </c>
      <c r="F111">
        <v>0.48099999999999998</v>
      </c>
      <c r="H111">
        <v>0.45900000000000002</v>
      </c>
      <c r="J111">
        <v>0.40200000000000002</v>
      </c>
      <c r="K111">
        <v>0.39100000000000001</v>
      </c>
      <c r="L111">
        <v>0.35499999999999998</v>
      </c>
      <c r="M111">
        <v>0.378</v>
      </c>
      <c r="N111">
        <v>0.33100000000000002</v>
      </c>
      <c r="O111">
        <v>0.34599999999999997</v>
      </c>
      <c r="P111">
        <v>0.33200000000000002</v>
      </c>
      <c r="Q111">
        <v>0.35099999999999998</v>
      </c>
      <c r="R111">
        <v>0.314</v>
      </c>
      <c r="S111">
        <v>0.34599999999999997</v>
      </c>
      <c r="T111">
        <v>0.34100000000000003</v>
      </c>
      <c r="U111">
        <v>0.33300000000000002</v>
      </c>
      <c r="V111">
        <v>0.33300000000000002</v>
      </c>
      <c r="W111">
        <v>0.33100000000000002</v>
      </c>
      <c r="X111">
        <v>0.33</v>
      </c>
      <c r="Y111">
        <v>0.32700000000000001</v>
      </c>
      <c r="AA111">
        <v>0.30499999999999999</v>
      </c>
      <c r="AB111">
        <v>0.307</v>
      </c>
      <c r="AC111">
        <v>0.30199999999999999</v>
      </c>
      <c r="AD111">
        <v>0.309</v>
      </c>
      <c r="AE111">
        <v>0.29199999999999998</v>
      </c>
      <c r="AF111">
        <v>0.29099999999999998</v>
      </c>
      <c r="AG111">
        <v>0.28499999999999998</v>
      </c>
      <c r="AH111">
        <v>0.29399999999999998</v>
      </c>
      <c r="AI111">
        <v>0.28000000000000003</v>
      </c>
      <c r="AJ111">
        <v>0.28399999999999997</v>
      </c>
      <c r="AK111">
        <v>0.28000000000000003</v>
      </c>
      <c r="AL111">
        <v>0.25900000000000001</v>
      </c>
      <c r="AM111">
        <v>0.26200000000000001</v>
      </c>
      <c r="AN111">
        <v>0.24099999999999999</v>
      </c>
      <c r="AO111">
        <v>0.26100000000000001</v>
      </c>
      <c r="AP111">
        <v>0.26400000000000001</v>
      </c>
      <c r="AR111">
        <v>0.253</v>
      </c>
      <c r="AS111">
        <v>0.24399999999999999</v>
      </c>
    </row>
    <row r="112" spans="1:45">
      <c r="A112">
        <v>2017</v>
      </c>
      <c r="B112">
        <v>0.61799999999999999</v>
      </c>
      <c r="D112">
        <v>0.48</v>
      </c>
      <c r="G112">
        <v>0.46</v>
      </c>
      <c r="I112">
        <v>0.40899999999999997</v>
      </c>
      <c r="J112">
        <v>0.39500000000000002</v>
      </c>
      <c r="K112">
        <v>0.39</v>
      </c>
      <c r="L112">
        <v>0.35399999999999998</v>
      </c>
      <c r="M112">
        <v>0.374</v>
      </c>
      <c r="N112">
        <v>0.317</v>
      </c>
      <c r="O112">
        <v>0.34399999999999997</v>
      </c>
      <c r="P112">
        <v>0.35099999999999998</v>
      </c>
      <c r="Q112">
        <v>0.35699999999999998</v>
      </c>
      <c r="R112">
        <v>0.309</v>
      </c>
      <c r="S112">
        <v>0.35499999999999998</v>
      </c>
      <c r="T112">
        <v>0.33300000000000002</v>
      </c>
      <c r="U112">
        <v>0.31900000000000001</v>
      </c>
      <c r="V112">
        <v>0.33500000000000002</v>
      </c>
      <c r="W112">
        <v>0.32</v>
      </c>
      <c r="Y112">
        <v>0.33400000000000002</v>
      </c>
      <c r="AA112">
        <v>0.32700000000000001</v>
      </c>
      <c r="AB112">
        <v>0.31</v>
      </c>
      <c r="AC112">
        <v>0.29899999999999999</v>
      </c>
      <c r="AD112">
        <v>0.29499999999999998</v>
      </c>
      <c r="AE112">
        <v>0.29799999999999999</v>
      </c>
      <c r="AF112">
        <v>0.29199999999999998</v>
      </c>
      <c r="AG112">
        <v>0.27500000000000002</v>
      </c>
      <c r="AH112">
        <v>0.28899999999999998</v>
      </c>
      <c r="AI112">
        <v>0.28899999999999998</v>
      </c>
      <c r="AJ112">
        <v>0.27500000000000002</v>
      </c>
      <c r="AK112">
        <v>0.28199999999999997</v>
      </c>
      <c r="AL112">
        <v>0.26600000000000001</v>
      </c>
      <c r="AM112">
        <v>0.26200000000000001</v>
      </c>
      <c r="AN112">
        <v>0.22</v>
      </c>
      <c r="AO112">
        <v>0.26400000000000001</v>
      </c>
      <c r="AP112">
        <v>0.25</v>
      </c>
      <c r="AR112">
        <v>0.249</v>
      </c>
      <c r="AS112">
        <v>0.24299999999999999</v>
      </c>
    </row>
    <row r="113" spans="1:45">
      <c r="A113">
        <v>2018</v>
      </c>
      <c r="D113">
        <v>0.47899999999999998</v>
      </c>
      <c r="H113">
        <v>0.41799999999999998</v>
      </c>
      <c r="I113">
        <v>0.39700000000000002</v>
      </c>
      <c r="J113">
        <v>0.40799999999999997</v>
      </c>
      <c r="K113">
        <v>0.39300000000000002</v>
      </c>
      <c r="L113">
        <v>0.34499999999999997</v>
      </c>
      <c r="M113">
        <v>0.36099999999999999</v>
      </c>
      <c r="O113">
        <v>0.34799999999999998</v>
      </c>
      <c r="P113">
        <v>0.35</v>
      </c>
      <c r="Q113">
        <v>0.36599999999999999</v>
      </c>
      <c r="R113">
        <v>0.30499999999999999</v>
      </c>
      <c r="S113">
        <v>0.35099999999999998</v>
      </c>
      <c r="T113">
        <v>0.33</v>
      </c>
      <c r="U113">
        <v>0.30599999999999999</v>
      </c>
      <c r="V113">
        <v>0.33</v>
      </c>
      <c r="W113">
        <v>0.317</v>
      </c>
      <c r="X113">
        <v>0.32500000000000001</v>
      </c>
      <c r="Y113">
        <v>0.33</v>
      </c>
      <c r="Z113">
        <v>0.33400000000000002</v>
      </c>
      <c r="AA113">
        <v>0.318</v>
      </c>
      <c r="AB113">
        <v>0.30399999999999999</v>
      </c>
      <c r="AC113">
        <v>0.311</v>
      </c>
      <c r="AD113">
        <v>0.29199999999999998</v>
      </c>
      <c r="AE113">
        <v>0.29499999999999998</v>
      </c>
      <c r="AF113">
        <v>0.30099999999999999</v>
      </c>
      <c r="AG113">
        <v>0.28100000000000003</v>
      </c>
      <c r="AH113">
        <v>0.28899999999999998</v>
      </c>
      <c r="AI113">
        <v>0.28000000000000003</v>
      </c>
      <c r="AJ113">
        <v>0.28000000000000003</v>
      </c>
      <c r="AK113">
        <v>0.27300000000000002</v>
      </c>
      <c r="AL113">
        <v>0.26900000000000002</v>
      </c>
      <c r="AM113">
        <v>0.26200000000000001</v>
      </c>
      <c r="AN113">
        <v>0.23599999999999999</v>
      </c>
      <c r="AO113">
        <v>0.26300000000000001</v>
      </c>
      <c r="AQ113">
        <v>0.25800000000000001</v>
      </c>
      <c r="AR113">
        <v>0.249</v>
      </c>
      <c r="AS113">
        <v>0.249</v>
      </c>
    </row>
    <row r="114" spans="1:45">
      <c r="A114">
        <v>2019</v>
      </c>
      <c r="D114">
        <v>0.47799999999999998</v>
      </c>
      <c r="I114">
        <v>0.41499999999999998</v>
      </c>
      <c r="J114">
        <v>0.40200000000000002</v>
      </c>
      <c r="K114">
        <v>0.39500000000000002</v>
      </c>
      <c r="L114">
        <v>0.33900000000000002</v>
      </c>
      <c r="M114">
        <v>0.35699999999999998</v>
      </c>
      <c r="O114">
        <v>0.34200000000000003</v>
      </c>
      <c r="P114">
        <v>0.33900000000000002</v>
      </c>
      <c r="Q114">
        <v>0.36599999999999999</v>
      </c>
      <c r="R114">
        <v>0.30499999999999999</v>
      </c>
      <c r="S114">
        <v>0.34399999999999997</v>
      </c>
      <c r="T114">
        <v>0.32</v>
      </c>
      <c r="U114">
        <v>0.312</v>
      </c>
      <c r="V114">
        <v>0.32600000000000001</v>
      </c>
      <c r="W114">
        <v>0.31</v>
      </c>
      <c r="Y114">
        <v>0.32500000000000001</v>
      </c>
      <c r="AA114">
        <v>0.30499999999999999</v>
      </c>
      <c r="AB114">
        <v>0.3</v>
      </c>
      <c r="AC114">
        <v>0.316</v>
      </c>
      <c r="AD114">
        <v>0.29299999999999998</v>
      </c>
      <c r="AE114">
        <v>0.312</v>
      </c>
      <c r="AF114">
        <v>0.29199999999999998</v>
      </c>
      <c r="AH114">
        <v>0.29599999999999999</v>
      </c>
      <c r="AI114">
        <v>0.28599999999999998</v>
      </c>
      <c r="AJ114">
        <v>0.27400000000000002</v>
      </c>
      <c r="AK114">
        <v>0.27700000000000002</v>
      </c>
      <c r="AL114">
        <v>0.27300000000000002</v>
      </c>
      <c r="AM114">
        <v>0.26100000000000001</v>
      </c>
      <c r="AN114">
        <v>0.222</v>
      </c>
      <c r="AO114">
        <v>0.26800000000000002</v>
      </c>
      <c r="AQ114">
        <v>0.26200000000000001</v>
      </c>
      <c r="AR114">
        <v>0.248</v>
      </c>
      <c r="AS114">
        <v>0.246</v>
      </c>
    </row>
    <row r="115" spans="1:45">
      <c r="A115">
        <v>2020</v>
      </c>
      <c r="D115">
        <v>0.497</v>
      </c>
      <c r="H115">
        <v>0.42</v>
      </c>
      <c r="J115">
        <v>0.39600000000000002</v>
      </c>
      <c r="K115">
        <v>0.378</v>
      </c>
      <c r="L115">
        <v>0.33100000000000002</v>
      </c>
      <c r="P115">
        <v>0.34200000000000003</v>
      </c>
      <c r="Q115">
        <v>0.35499999999999998</v>
      </c>
      <c r="S115">
        <v>0.35499999999999998</v>
      </c>
      <c r="T115">
        <v>0.32900000000000001</v>
      </c>
      <c r="U115">
        <v>0.32</v>
      </c>
      <c r="V115">
        <v>0.32</v>
      </c>
      <c r="W115">
        <v>0.32700000000000001</v>
      </c>
      <c r="X115">
        <v>0.318</v>
      </c>
      <c r="Y115">
        <v>0.33100000000000002</v>
      </c>
      <c r="AB115">
        <v>0.28000000000000003</v>
      </c>
      <c r="AD115">
        <v>0.28199999999999997</v>
      </c>
      <c r="AE115">
        <v>0.29499999999999998</v>
      </c>
      <c r="AF115">
        <v>0.27800000000000002</v>
      </c>
      <c r="AH115">
        <v>0.30299999999999999</v>
      </c>
      <c r="AK115">
        <v>0.27600000000000002</v>
      </c>
      <c r="AL115">
        <v>0.26500000000000001</v>
      </c>
      <c r="AM115">
        <v>0.26300000000000001</v>
      </c>
    </row>
    <row r="116" spans="1:45">
      <c r="A116">
        <v>2021</v>
      </c>
      <c r="D116">
        <v>0.48699999999999999</v>
      </c>
      <c r="J116">
        <v>0.38300000000000001</v>
      </c>
      <c r="K116">
        <v>0.375</v>
      </c>
      <c r="P116">
        <v>0.317</v>
      </c>
      <c r="Q116">
        <v>0.35399999999999998</v>
      </c>
      <c r="T116">
        <v>0.32</v>
      </c>
      <c r="U116">
        <v>0.312</v>
      </c>
      <c r="W116">
        <v>0.313</v>
      </c>
      <c r="Y116">
        <v>0.33</v>
      </c>
      <c r="AD116">
        <v>0.29099999999999998</v>
      </c>
      <c r="AE116">
        <v>0.29699999999999999</v>
      </c>
      <c r="AF116">
        <v>0.29799999999999999</v>
      </c>
      <c r="AK116">
        <v>0.28599999999999998</v>
      </c>
      <c r="AL116">
        <v>0.27300000000000002</v>
      </c>
      <c r="AM116">
        <v>0.28499999999999998</v>
      </c>
    </row>
    <row r="117" spans="1:45">
      <c r="B117" t="s">
        <v>317</v>
      </c>
      <c r="C117" t="s">
        <v>318</v>
      </c>
      <c r="D117" t="s">
        <v>319</v>
      </c>
      <c r="E117" t="s">
        <v>320</v>
      </c>
      <c r="F117" t="s">
        <v>321</v>
      </c>
      <c r="G117" t="s">
        <v>322</v>
      </c>
      <c r="H117" t="s">
        <v>323</v>
      </c>
      <c r="I117" t="s">
        <v>324</v>
      </c>
      <c r="J117" t="s">
        <v>325</v>
      </c>
      <c r="K117" t="s">
        <v>205</v>
      </c>
      <c r="L117" t="s">
        <v>326</v>
      </c>
      <c r="M117" t="s">
        <v>327</v>
      </c>
      <c r="N117" t="s">
        <v>328</v>
      </c>
      <c r="O117" t="s">
        <v>329</v>
      </c>
      <c r="P117" t="s">
        <v>330</v>
      </c>
      <c r="Q117" t="s">
        <v>206</v>
      </c>
      <c r="R117" t="s">
        <v>331</v>
      </c>
      <c r="S117" t="s">
        <v>332</v>
      </c>
      <c r="T117" t="s">
        <v>333</v>
      </c>
      <c r="U117" t="s">
        <v>334</v>
      </c>
      <c r="V117" t="s">
        <v>335</v>
      </c>
      <c r="W117" t="s">
        <v>336</v>
      </c>
      <c r="X117" t="s">
        <v>337</v>
      </c>
      <c r="Y117" t="s">
        <v>338</v>
      </c>
      <c r="Z117" t="s">
        <v>339</v>
      </c>
      <c r="AA117" t="s">
        <v>340</v>
      </c>
      <c r="AB117" t="s">
        <v>341</v>
      </c>
      <c r="AC117" t="s">
        <v>342</v>
      </c>
      <c r="AD117" t="s">
        <v>343</v>
      </c>
      <c r="AE117" t="s">
        <v>344</v>
      </c>
      <c r="AF117" t="s">
        <v>345</v>
      </c>
      <c r="AG117" t="s">
        <v>346</v>
      </c>
      <c r="AH117" t="s">
        <v>347</v>
      </c>
      <c r="AI117" t="s">
        <v>348</v>
      </c>
      <c r="AJ117" t="s">
        <v>349</v>
      </c>
      <c r="AK117" t="s">
        <v>350</v>
      </c>
      <c r="AL117" t="s">
        <v>351</v>
      </c>
      <c r="AM117" t="s">
        <v>352</v>
      </c>
      <c r="AN117" t="s">
        <v>353</v>
      </c>
      <c r="AO117" t="s">
        <v>354</v>
      </c>
      <c r="AP117" t="s">
        <v>355</v>
      </c>
      <c r="AQ117" t="s">
        <v>356</v>
      </c>
      <c r="AR117" t="s">
        <v>357</v>
      </c>
      <c r="AS117" t="s">
        <v>358</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05513-BF52-554F-9046-B87794AAFD93}">
  <dimension ref="A1:G31"/>
  <sheetViews>
    <sheetView workbookViewId="0">
      <selection activeCell="G28" sqref="G28"/>
    </sheetView>
  </sheetViews>
  <sheetFormatPr baseColWidth="10" defaultRowHeight="16"/>
  <cols>
    <col min="1" max="1" width="57.33203125" customWidth="1"/>
  </cols>
  <sheetData>
    <row r="1" spans="1:7" ht="255">
      <c r="A1" s="118" t="s">
        <v>499</v>
      </c>
      <c r="B1" s="118"/>
      <c r="C1" s="118"/>
      <c r="D1" s="118"/>
      <c r="E1" s="118"/>
      <c r="F1" s="118"/>
      <c r="G1" s="118"/>
    </row>
    <row r="2" spans="1:7" ht="20" customHeight="1">
      <c r="A2" s="118"/>
      <c r="B2" s="118"/>
      <c r="C2" s="118"/>
      <c r="D2" s="118"/>
      <c r="E2" s="118"/>
      <c r="F2" s="118"/>
      <c r="G2" s="118"/>
    </row>
    <row r="3" spans="1:7" ht="20" customHeight="1">
      <c r="A3" s="141" t="s">
        <v>474</v>
      </c>
      <c r="B3" s="141"/>
      <c r="C3" s="141"/>
      <c r="D3" s="141"/>
      <c r="E3" s="141"/>
      <c r="F3" s="141"/>
      <c r="G3" s="141"/>
    </row>
    <row r="4" spans="1:7" ht="20" customHeight="1">
      <c r="A4" s="118"/>
      <c r="B4" s="118"/>
      <c r="C4" s="118"/>
      <c r="D4" s="118"/>
      <c r="E4" s="118"/>
      <c r="F4" s="118"/>
      <c r="G4" s="118"/>
    </row>
    <row r="5" spans="1:7">
      <c r="A5" s="13" t="s">
        <v>475</v>
      </c>
      <c r="B5" s="13"/>
      <c r="C5" s="13"/>
      <c r="D5" s="13"/>
      <c r="E5" s="13"/>
      <c r="F5" s="13"/>
      <c r="G5" s="13"/>
    </row>
    <row r="6" spans="1:7">
      <c r="A6" s="16"/>
      <c r="B6" s="16"/>
      <c r="C6" s="17"/>
      <c r="D6" s="16"/>
      <c r="E6" s="16"/>
      <c r="F6" s="15"/>
      <c r="G6" s="142" t="s">
        <v>476</v>
      </c>
    </row>
    <row r="7" spans="1:7">
      <c r="A7" s="20"/>
      <c r="B7" s="20"/>
      <c r="C7" s="20"/>
      <c r="D7" s="21"/>
      <c r="E7" s="21"/>
      <c r="F7" s="22"/>
      <c r="G7" s="21"/>
    </row>
    <row r="8" spans="1:7">
      <c r="A8" s="19"/>
      <c r="B8" s="16"/>
      <c r="C8" s="143"/>
      <c r="D8" s="143" t="s">
        <v>477</v>
      </c>
      <c r="E8" s="143"/>
      <c r="F8" s="143"/>
      <c r="G8" s="143"/>
    </row>
    <row r="9" spans="1:7" ht="51">
      <c r="A9" s="144" t="s">
        <v>478</v>
      </c>
      <c r="B9" s="145" t="s">
        <v>479</v>
      </c>
      <c r="C9" s="146" t="s">
        <v>480</v>
      </c>
      <c r="D9" s="147" t="s">
        <v>481</v>
      </c>
      <c r="E9" s="148" t="s">
        <v>482</v>
      </c>
      <c r="F9" s="145" t="s">
        <v>483</v>
      </c>
      <c r="G9" s="146" t="s">
        <v>484</v>
      </c>
    </row>
    <row r="10" spans="1:7">
      <c r="A10" s="149"/>
      <c r="B10" s="150"/>
      <c r="C10" s="151"/>
      <c r="D10" s="152"/>
      <c r="E10" s="153"/>
      <c r="F10" s="150"/>
      <c r="G10" s="151"/>
    </row>
    <row r="11" spans="1:7">
      <c r="A11" s="154" t="s">
        <v>485</v>
      </c>
      <c r="B11" s="155"/>
      <c r="C11" s="156"/>
      <c r="D11" s="157"/>
      <c r="E11" s="157"/>
      <c r="F11" s="157"/>
      <c r="G11" s="158"/>
    </row>
    <row r="12" spans="1:7">
      <c r="A12" s="40"/>
      <c r="B12" s="159"/>
      <c r="C12" s="160"/>
      <c r="D12" s="161"/>
      <c r="E12" s="161"/>
      <c r="F12" s="161"/>
      <c r="G12" s="162"/>
    </row>
    <row r="13" spans="1:7">
      <c r="A13" s="16" t="s">
        <v>486</v>
      </c>
      <c r="B13" s="35">
        <v>12.066878486977727</v>
      </c>
      <c r="C13" s="35">
        <v>22.946120467793452</v>
      </c>
      <c r="D13" s="35">
        <v>23.194740243072314</v>
      </c>
      <c r="E13" s="35">
        <v>21.028292663580636</v>
      </c>
      <c r="F13" s="35">
        <v>20.763968138575873</v>
      </c>
      <c r="G13" s="56">
        <v>8.1695030000000006</v>
      </c>
    </row>
    <row r="14" spans="1:7">
      <c r="A14" s="16" t="s">
        <v>487</v>
      </c>
      <c r="B14" s="35">
        <v>21.15995656994297</v>
      </c>
      <c r="C14" s="35">
        <v>29.108878835389895</v>
      </c>
      <c r="D14" s="35">
        <v>19.987442070651255</v>
      </c>
      <c r="E14" s="35">
        <v>16.189142618070228</v>
      </c>
      <c r="F14" s="35">
        <v>13.554579905945651</v>
      </c>
      <c r="G14" s="56">
        <v>4.5341870000000002</v>
      </c>
    </row>
    <row r="15" spans="1:7">
      <c r="A15" s="16" t="s">
        <v>488</v>
      </c>
      <c r="B15" s="35">
        <v>18.369722914978901</v>
      </c>
      <c r="C15" s="35">
        <v>28.582235953806805</v>
      </c>
      <c r="D15" s="35">
        <v>21.227807517777812</v>
      </c>
      <c r="E15" s="35">
        <v>15.481457065853361</v>
      </c>
      <c r="F15" s="35">
        <v>16.338776547583116</v>
      </c>
      <c r="G15" s="56">
        <v>1.510872</v>
      </c>
    </row>
    <row r="16" spans="1:7">
      <c r="A16" s="16" t="s">
        <v>489</v>
      </c>
      <c r="B16" s="35">
        <v>22.554348455255241</v>
      </c>
      <c r="C16" s="35">
        <v>29.372063446911749</v>
      </c>
      <c r="D16" s="35">
        <v>19.367581611575375</v>
      </c>
      <c r="E16" s="35">
        <v>16.542801527462405</v>
      </c>
      <c r="F16" s="35">
        <v>12.16320495879523</v>
      </c>
      <c r="G16" s="56">
        <v>3.0233150000000002</v>
      </c>
    </row>
    <row r="17" spans="1:7">
      <c r="A17" s="16" t="s">
        <v>490</v>
      </c>
      <c r="B17" s="35">
        <v>21.255808293020188</v>
      </c>
      <c r="C17" s="35">
        <v>21.378251498781776</v>
      </c>
      <c r="D17" s="35">
        <v>20.744860357917098</v>
      </c>
      <c r="E17" s="35">
        <v>18.440418900020248</v>
      </c>
      <c r="F17" s="35">
        <v>18.180660950260695</v>
      </c>
      <c r="G17" s="56">
        <v>22.875912</v>
      </c>
    </row>
    <row r="18" spans="1:7">
      <c r="A18" s="16" t="s">
        <v>491</v>
      </c>
      <c r="B18" s="35">
        <v>11.275968474409655</v>
      </c>
      <c r="C18" s="35">
        <v>11.524068974722468</v>
      </c>
      <c r="D18" s="35">
        <v>17.183126256079948</v>
      </c>
      <c r="E18" s="35">
        <v>26.382897765767066</v>
      </c>
      <c r="F18" s="35">
        <v>33.63393852902086</v>
      </c>
      <c r="G18" s="56">
        <v>12.646488</v>
      </c>
    </row>
    <row r="19" spans="1:7">
      <c r="A19" s="16" t="s">
        <v>492</v>
      </c>
      <c r="B19" s="35">
        <v>43.977321971564699</v>
      </c>
      <c r="C19" s="35">
        <v>31.107646480043865</v>
      </c>
      <c r="D19" s="35">
        <v>16.245151226473304</v>
      </c>
      <c r="E19" s="35">
        <v>5.3169152078951329</v>
      </c>
      <c r="F19" s="35">
        <v>3.3529651140229997</v>
      </c>
      <c r="G19" s="56">
        <v>4.9221209999999997</v>
      </c>
    </row>
    <row r="20" spans="1:7">
      <c r="A20" s="16" t="s">
        <v>493</v>
      </c>
      <c r="B20" s="35">
        <v>21.889688427882774</v>
      </c>
      <c r="C20" s="35">
        <v>16.415076816322379</v>
      </c>
      <c r="D20" s="35">
        <v>20.885235151990916</v>
      </c>
      <c r="E20" s="35">
        <v>22.936784912212094</v>
      </c>
      <c r="F20" s="35">
        <v>17.873214691591837</v>
      </c>
      <c r="G20" s="56">
        <v>12.468574</v>
      </c>
    </row>
    <row r="21" spans="1:7">
      <c r="A21" s="16" t="s">
        <v>488</v>
      </c>
      <c r="B21" s="35">
        <v>21.82571077744328</v>
      </c>
      <c r="C21" s="35">
        <v>15.709346172155895</v>
      </c>
      <c r="D21" s="35">
        <v>20.508587768175939</v>
      </c>
      <c r="E21" s="35">
        <v>23.169663048794181</v>
      </c>
      <c r="F21" s="35">
        <v>18.786692233430703</v>
      </c>
      <c r="G21" s="56">
        <v>7.0706379999999998</v>
      </c>
    </row>
    <row r="22" spans="1:7">
      <c r="A22" s="16" t="s">
        <v>489</v>
      </c>
      <c r="B22" s="35">
        <v>21.973491349286096</v>
      </c>
      <c r="C22" s="35">
        <v>17.339497911794435</v>
      </c>
      <c r="D22" s="35">
        <v>21.378597300894267</v>
      </c>
      <c r="E22" s="35">
        <v>22.631742947674816</v>
      </c>
      <c r="F22" s="35">
        <v>16.676670490350386</v>
      </c>
      <c r="G22" s="56">
        <v>5.3979359999999996</v>
      </c>
    </row>
    <row r="23" spans="1:7">
      <c r="A23" s="16"/>
      <c r="B23" s="163"/>
      <c r="C23" s="159"/>
      <c r="D23" s="164"/>
      <c r="E23" s="164"/>
      <c r="F23" s="161"/>
      <c r="G23" s="165"/>
    </row>
    <row r="24" spans="1:7">
      <c r="A24" s="144" t="s">
        <v>494</v>
      </c>
      <c r="B24" s="166"/>
      <c r="C24" s="167"/>
      <c r="D24" s="167"/>
      <c r="E24" s="167"/>
      <c r="F24" s="167"/>
      <c r="G24" s="168"/>
    </row>
    <row r="25" spans="1:7">
      <c r="A25" s="169"/>
      <c r="B25" s="170"/>
      <c r="C25" s="170"/>
      <c r="D25" s="170"/>
      <c r="E25" s="170"/>
      <c r="F25" s="170"/>
      <c r="G25" s="171"/>
    </row>
    <row r="26" spans="1:7">
      <c r="A26" s="16" t="s">
        <v>495</v>
      </c>
      <c r="B26" s="35">
        <v>16.947870092549465</v>
      </c>
      <c r="C26" s="35">
        <v>17.792544421362042</v>
      </c>
      <c r="D26" s="35">
        <v>20.256839362236661</v>
      </c>
      <c r="E26" s="35">
        <v>22.133397617611237</v>
      </c>
      <c r="F26" s="35">
        <v>22.869348506240591</v>
      </c>
      <c r="G26" s="56">
        <v>25.233749</v>
      </c>
    </row>
    <row r="27" spans="1:7">
      <c r="A27" s="16" t="s">
        <v>496</v>
      </c>
      <c r="B27" s="35">
        <v>18.704789281460414</v>
      </c>
      <c r="C27" s="35">
        <v>19.801842118933546</v>
      </c>
      <c r="D27" s="35">
        <v>20.313401833129333</v>
      </c>
      <c r="E27" s="35">
        <v>20.832505849955929</v>
      </c>
      <c r="F27" s="35">
        <v>20.347460916520781</v>
      </c>
      <c r="G27" s="56">
        <v>26.430541000000002</v>
      </c>
    </row>
    <row r="28" spans="1:7">
      <c r="A28" s="16" t="s">
        <v>497</v>
      </c>
      <c r="B28" s="35">
        <v>28.004303173016726</v>
      </c>
      <c r="C28" s="35">
        <v>24.344871651987692</v>
      </c>
      <c r="D28" s="35">
        <v>18.942819904253682</v>
      </c>
      <c r="E28" s="35">
        <v>14.601273822352203</v>
      </c>
      <c r="F28" s="35">
        <v>14.106731448389699</v>
      </c>
      <c r="G28" s="172">
        <v>13.952495000000001</v>
      </c>
    </row>
    <row r="31" spans="1:7">
      <c r="A31" s="173" t="s">
        <v>498</v>
      </c>
      <c r="B31" s="174">
        <f>B28/100*7</f>
        <v>1.9603012221111709</v>
      </c>
      <c r="C31" s="174">
        <f t="shared" ref="C31:F31" si="0">C28/100*7</f>
        <v>1.7041410156391386</v>
      </c>
      <c r="D31" s="174">
        <f t="shared" si="0"/>
        <v>1.3259973932977578</v>
      </c>
      <c r="E31" s="174">
        <f t="shared" si="0"/>
        <v>1.0220891675646542</v>
      </c>
      <c r="F31" s="174">
        <f t="shared" si="0"/>
        <v>0.98747120138727884</v>
      </c>
    </row>
  </sheetData>
  <mergeCells count="1">
    <mergeCell ref="A3:G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8BB87-8747-9046-B068-0FFFFE3C212D}">
  <dimension ref="A1:R53"/>
  <sheetViews>
    <sheetView workbookViewId="0">
      <selection activeCell="G12" sqref="G12"/>
    </sheetView>
  </sheetViews>
  <sheetFormatPr baseColWidth="10" defaultRowHeight="16"/>
  <cols>
    <col min="1" max="1" width="55.83203125" customWidth="1"/>
    <col min="13" max="13" width="55.83203125" customWidth="1"/>
  </cols>
  <sheetData>
    <row r="1" spans="1:13" ht="34">
      <c r="A1" s="136" t="s">
        <v>473</v>
      </c>
      <c r="C1" s="7" t="s">
        <v>459</v>
      </c>
      <c r="D1" s="7" t="s">
        <v>460</v>
      </c>
      <c r="E1" s="7" t="s">
        <v>461</v>
      </c>
      <c r="F1" s="7" t="s">
        <v>462</v>
      </c>
      <c r="G1" s="7" t="s">
        <v>463</v>
      </c>
      <c r="M1" s="136" t="s">
        <v>464</v>
      </c>
    </row>
    <row r="2" spans="1:13" ht="16" customHeight="1">
      <c r="A2" s="136"/>
      <c r="I2" s="129" t="s">
        <v>465</v>
      </c>
      <c r="J2" s="129"/>
      <c r="K2" s="129"/>
      <c r="L2" s="117"/>
      <c r="M2" s="136"/>
    </row>
    <row r="3" spans="1:13">
      <c r="A3" s="136"/>
      <c r="C3">
        <v>1</v>
      </c>
      <c r="D3" s="48">
        <f>B51</f>
        <v>117.5851767257021</v>
      </c>
      <c r="E3" s="10">
        <f>D3/5/7</f>
        <v>3.3595764778772028</v>
      </c>
      <c r="F3" s="123" t="s">
        <v>466</v>
      </c>
      <c r="I3" s="129"/>
      <c r="J3" s="129"/>
      <c r="K3" s="129"/>
      <c r="L3" s="117"/>
      <c r="M3" s="136"/>
    </row>
    <row r="4" spans="1:13">
      <c r="A4" s="136"/>
      <c r="C4">
        <v>2</v>
      </c>
      <c r="D4" s="48">
        <f>C51</f>
        <v>237.12626613016604</v>
      </c>
      <c r="E4" s="10">
        <f t="shared" ref="E4:E9" si="0">D4/5/7</f>
        <v>6.7750361751476005</v>
      </c>
      <c r="F4" s="123"/>
      <c r="I4" s="129"/>
      <c r="J4" s="129"/>
      <c r="K4" s="129"/>
      <c r="L4" s="117"/>
      <c r="M4" s="136"/>
    </row>
    <row r="5" spans="1:13">
      <c r="A5" s="136"/>
      <c r="C5">
        <v>3</v>
      </c>
      <c r="D5" s="48">
        <f>D51</f>
        <v>304.5408951660832</v>
      </c>
      <c r="E5" s="10">
        <f t="shared" si="0"/>
        <v>8.7011684333166635</v>
      </c>
      <c r="F5" s="57">
        <f>SUM(E2:E5)*7</f>
        <v>131.85046760439027</v>
      </c>
      <c r="G5" s="137">
        <f>SUM(E3:E5)</f>
        <v>18.835781086341466</v>
      </c>
      <c r="I5" s="129"/>
      <c r="J5" s="129"/>
      <c r="K5" s="129"/>
      <c r="L5" s="117"/>
      <c r="M5" s="136"/>
    </row>
    <row r="6" spans="1:13">
      <c r="A6" s="136"/>
      <c r="C6">
        <v>4</v>
      </c>
      <c r="D6" s="48">
        <f>E51</f>
        <v>371.05669339091594</v>
      </c>
      <c r="E6" s="10">
        <f t="shared" si="0"/>
        <v>10.601619811169027</v>
      </c>
      <c r="F6" s="57">
        <f>SUM(E3:E6)*7</f>
        <v>206.06180628257346</v>
      </c>
      <c r="G6" s="138"/>
      <c r="I6" s="129"/>
      <c r="J6" s="129"/>
      <c r="K6" s="129"/>
      <c r="L6" s="117"/>
      <c r="M6" s="136"/>
    </row>
    <row r="7" spans="1:13">
      <c r="A7" s="136"/>
      <c r="C7">
        <v>5</v>
      </c>
      <c r="D7" s="57">
        <f>P51</f>
        <v>475.73229801715775</v>
      </c>
      <c r="E7" s="10">
        <f t="shared" si="0"/>
        <v>13.592351371918793</v>
      </c>
      <c r="G7" s="138"/>
      <c r="I7" s="129"/>
      <c r="J7" s="129"/>
      <c r="K7" s="129"/>
      <c r="L7" s="117"/>
      <c r="M7" s="136"/>
    </row>
    <row r="8" spans="1:13" ht="20" customHeight="1">
      <c r="A8" s="136" t="s">
        <v>467</v>
      </c>
      <c r="C8">
        <v>6</v>
      </c>
      <c r="D8" s="57">
        <f>Q51</f>
        <v>633.3389581881014</v>
      </c>
      <c r="E8" s="10">
        <f t="shared" si="0"/>
        <v>18.095398805374327</v>
      </c>
      <c r="F8" s="63" t="s">
        <v>468</v>
      </c>
      <c r="G8" s="138"/>
      <c r="I8" s="129"/>
      <c r="J8" s="129"/>
      <c r="K8" s="129"/>
      <c r="L8" s="117"/>
      <c r="M8" s="136" t="s">
        <v>469</v>
      </c>
    </row>
    <row r="9" spans="1:13">
      <c r="A9" s="136"/>
      <c r="C9">
        <v>7</v>
      </c>
      <c r="D9" s="57">
        <f>R51</f>
        <v>984.1399474200856</v>
      </c>
      <c r="E9" s="10">
        <f t="shared" si="0"/>
        <v>28.118284212002443</v>
      </c>
      <c r="F9" s="57">
        <f>E9*7</f>
        <v>196.82798948401711</v>
      </c>
      <c r="G9" s="137">
        <f>E9</f>
        <v>28.118284212002443</v>
      </c>
      <c r="I9" s="129"/>
      <c r="J9" s="129"/>
      <c r="K9" s="129"/>
      <c r="L9" s="117"/>
      <c r="M9" s="136"/>
    </row>
    <row r="10" spans="1:13">
      <c r="A10" s="136"/>
      <c r="G10" s="138"/>
      <c r="I10" s="129"/>
      <c r="J10" s="129"/>
      <c r="K10" s="129"/>
      <c r="L10" s="117"/>
      <c r="M10" s="136"/>
    </row>
    <row r="11" spans="1:13">
      <c r="A11" s="136"/>
      <c r="G11" s="138"/>
      <c r="I11" s="129"/>
      <c r="J11" s="129"/>
      <c r="K11" s="129"/>
      <c r="L11" s="117"/>
      <c r="M11" s="136"/>
    </row>
    <row r="12" spans="1:13">
      <c r="A12" s="136"/>
      <c r="F12" s="63" t="s">
        <v>470</v>
      </c>
      <c r="G12" s="137">
        <f>G9-G5</f>
        <v>9.2825031256609769</v>
      </c>
      <c r="I12" s="129"/>
      <c r="J12" s="129"/>
      <c r="K12" s="129"/>
      <c r="L12" s="117"/>
      <c r="M12" s="136"/>
    </row>
    <row r="13" spans="1:13">
      <c r="A13" s="139"/>
      <c r="I13" s="129"/>
      <c r="J13" s="129"/>
      <c r="K13" s="129"/>
    </row>
    <row r="14" spans="1:13" ht="51" customHeight="1">
      <c r="A14" s="140" t="s">
        <v>471</v>
      </c>
      <c r="B14" s="140"/>
      <c r="C14" s="140"/>
      <c r="D14" s="140"/>
      <c r="E14" s="140"/>
      <c r="F14" s="140"/>
      <c r="G14" s="49"/>
      <c r="I14" s="129"/>
      <c r="J14" s="129"/>
      <c r="K14" s="129"/>
    </row>
    <row r="17" spans="1:18">
      <c r="A17" s="13" t="s">
        <v>472</v>
      </c>
      <c r="B17" s="13"/>
      <c r="C17" s="13"/>
      <c r="D17" s="13"/>
      <c r="E17" s="13"/>
      <c r="F17" s="13"/>
      <c r="G17" s="13"/>
      <c r="H17" s="13"/>
      <c r="I17" s="14"/>
      <c r="J17" s="14"/>
      <c r="K17" s="15"/>
    </row>
    <row r="18" spans="1:18">
      <c r="A18" s="14"/>
      <c r="B18" s="14"/>
      <c r="C18" s="14"/>
      <c r="D18" s="14"/>
      <c r="E18" s="14"/>
      <c r="F18" s="14"/>
      <c r="G18" s="14"/>
      <c r="H18" s="14"/>
      <c r="I18" s="14"/>
      <c r="J18" s="14"/>
      <c r="K18" s="15"/>
    </row>
    <row r="19" spans="1:18">
      <c r="A19" s="16"/>
      <c r="B19" s="16"/>
      <c r="C19" s="16"/>
      <c r="D19" s="16"/>
      <c r="E19" s="16"/>
      <c r="F19" s="17"/>
      <c r="G19" s="17"/>
      <c r="H19" s="16"/>
      <c r="I19" s="16"/>
      <c r="J19" s="16"/>
      <c r="K19" s="15"/>
      <c r="M19" s="16"/>
      <c r="N19" s="16"/>
      <c r="O19" s="16"/>
      <c r="P19" s="16"/>
      <c r="Q19" s="16"/>
      <c r="R19" s="17"/>
    </row>
    <row r="20" spans="1:18">
      <c r="A20" s="19"/>
      <c r="B20" s="20"/>
      <c r="C20" s="20"/>
      <c r="D20" s="20"/>
      <c r="E20" s="20"/>
      <c r="F20" s="20"/>
      <c r="G20" s="20"/>
      <c r="H20" s="21"/>
      <c r="I20" s="21"/>
      <c r="J20" s="21"/>
      <c r="K20" s="22"/>
      <c r="M20" s="19"/>
      <c r="N20" s="20"/>
      <c r="O20" s="20"/>
      <c r="P20" s="20"/>
      <c r="Q20" s="20"/>
      <c r="R20" s="20"/>
    </row>
    <row r="21" spans="1:18">
      <c r="A21" s="23"/>
      <c r="B21" s="16"/>
      <c r="C21" s="24"/>
      <c r="D21" s="24"/>
      <c r="E21" s="24"/>
      <c r="F21" s="24" t="s">
        <v>122</v>
      </c>
      <c r="G21" s="24"/>
      <c r="H21" s="24"/>
      <c r="I21" s="24"/>
      <c r="J21" s="24"/>
      <c r="K21" s="24"/>
      <c r="M21" s="23"/>
      <c r="N21" s="53"/>
      <c r="O21" s="53"/>
      <c r="P21" s="53" t="s">
        <v>172</v>
      </c>
      <c r="Q21" s="53"/>
      <c r="R21" s="53"/>
    </row>
    <row r="22" spans="1:18" ht="29">
      <c r="A22" s="26"/>
      <c r="B22" s="27" t="s">
        <v>123</v>
      </c>
      <c r="C22" s="27" t="s">
        <v>124</v>
      </c>
      <c r="D22" s="27" t="s">
        <v>125</v>
      </c>
      <c r="E22" s="27" t="s">
        <v>126</v>
      </c>
      <c r="F22" s="27" t="s">
        <v>127</v>
      </c>
      <c r="G22" s="27" t="s">
        <v>128</v>
      </c>
      <c r="H22" s="27" t="s">
        <v>129</v>
      </c>
      <c r="I22" s="27" t="s">
        <v>130</v>
      </c>
      <c r="J22" s="27" t="s">
        <v>131</v>
      </c>
      <c r="K22" s="27" t="s">
        <v>132</v>
      </c>
      <c r="M22" s="26"/>
      <c r="N22" s="55" t="s">
        <v>173</v>
      </c>
      <c r="O22" s="55" t="s">
        <v>174</v>
      </c>
      <c r="P22" s="55" t="s">
        <v>175</v>
      </c>
      <c r="Q22" s="55" t="s">
        <v>176</v>
      </c>
      <c r="R22" s="55" t="s">
        <v>177</v>
      </c>
    </row>
    <row r="23" spans="1:18">
      <c r="A23" s="36"/>
      <c r="B23" s="37"/>
      <c r="C23" s="37"/>
      <c r="D23" s="37"/>
      <c r="E23" s="36"/>
      <c r="F23" s="38"/>
      <c r="G23" s="38"/>
      <c r="H23" s="39"/>
      <c r="I23" s="39"/>
      <c r="J23" s="39"/>
      <c r="K23" s="38"/>
      <c r="L23" s="16"/>
      <c r="M23" s="36"/>
      <c r="N23" s="37"/>
      <c r="O23" s="37"/>
      <c r="P23" s="37"/>
      <c r="Q23" s="36"/>
      <c r="R23" s="38"/>
    </row>
    <row r="24" spans="1:18">
      <c r="A24" s="40"/>
      <c r="B24" s="41"/>
      <c r="C24" s="41"/>
      <c r="D24" s="41"/>
      <c r="E24" s="40"/>
      <c r="F24" s="30"/>
      <c r="G24" s="30"/>
      <c r="H24" s="42"/>
      <c r="I24" s="42"/>
      <c r="J24" s="42"/>
      <c r="K24" s="43"/>
      <c r="L24" s="16"/>
      <c r="M24" s="40"/>
      <c r="N24" s="41"/>
      <c r="O24" s="41"/>
      <c r="P24" s="41"/>
      <c r="Q24" s="40"/>
      <c r="R24" s="30"/>
    </row>
    <row r="25" spans="1:18">
      <c r="A25" s="29" t="s">
        <v>162</v>
      </c>
      <c r="B25" s="44"/>
      <c r="C25" s="44"/>
      <c r="D25" s="44"/>
      <c r="E25" s="16"/>
      <c r="F25" s="16"/>
      <c r="G25" s="16"/>
      <c r="H25" s="16"/>
      <c r="I25" s="16"/>
      <c r="J25" s="16"/>
      <c r="K25" s="16"/>
      <c r="L25" s="16"/>
      <c r="M25" s="29" t="s">
        <v>162</v>
      </c>
      <c r="N25" s="44"/>
      <c r="O25" s="44"/>
      <c r="P25" s="44"/>
      <c r="Q25" s="16"/>
      <c r="R25" s="16"/>
    </row>
    <row r="26" spans="1:18">
      <c r="A26" s="33" t="s">
        <v>136</v>
      </c>
      <c r="B26" s="34">
        <v>92.597548141614254</v>
      </c>
      <c r="C26" s="34">
        <v>151.00174400870128</v>
      </c>
      <c r="D26" s="34">
        <v>184.44676225897553</v>
      </c>
      <c r="E26" s="34">
        <v>230.52223282624385</v>
      </c>
      <c r="F26" s="34">
        <v>277.70359764574408</v>
      </c>
      <c r="G26" s="34">
        <v>330.56951299801636</v>
      </c>
      <c r="H26" s="34">
        <v>388.57862068706652</v>
      </c>
      <c r="I26" s="34">
        <v>459.73668247792574</v>
      </c>
      <c r="J26" s="34">
        <v>563.01505194026799</v>
      </c>
      <c r="K26" s="34">
        <v>812.37698753855341</v>
      </c>
      <c r="L26" s="16"/>
      <c r="M26" s="33" t="s">
        <v>136</v>
      </c>
      <c r="N26" s="35">
        <v>129.82773717890382</v>
      </c>
      <c r="O26" s="35">
        <v>206.26006270616537</v>
      </c>
      <c r="P26" s="35">
        <v>303.09850482238443</v>
      </c>
      <c r="Q26" s="35">
        <v>422.30361319028657</v>
      </c>
      <c r="R26" s="35">
        <v>645.16395519351533</v>
      </c>
    </row>
    <row r="27" spans="1:18">
      <c r="A27" s="33" t="s">
        <v>137</v>
      </c>
      <c r="B27" s="34">
        <v>100.90595487158068</v>
      </c>
      <c r="C27" s="34">
        <v>153.83576032652329</v>
      </c>
      <c r="D27" s="34">
        <v>186.15004644290744</v>
      </c>
      <c r="E27" s="34">
        <v>232.23187486534775</v>
      </c>
      <c r="F27" s="34">
        <v>280.24579087004537</v>
      </c>
      <c r="G27" s="34">
        <v>331.97715196600615</v>
      </c>
      <c r="H27" s="34">
        <v>388.42455320660275</v>
      </c>
      <c r="I27" s="34">
        <v>459.85409506356137</v>
      </c>
      <c r="J27" s="34">
        <v>568.52597732675042</v>
      </c>
      <c r="K27" s="34">
        <v>829.2974955164957</v>
      </c>
      <c r="L27" s="16"/>
      <c r="M27" s="33" t="s">
        <v>137</v>
      </c>
      <c r="N27" s="35">
        <v>134.69408672013961</v>
      </c>
      <c r="O27" s="35">
        <v>208.73130415715121</v>
      </c>
      <c r="P27" s="35">
        <v>305.60177723593256</v>
      </c>
      <c r="Q27" s="35">
        <v>420.87771915191502</v>
      </c>
      <c r="R27" s="35">
        <v>655.44562572735379</v>
      </c>
    </row>
    <row r="28" spans="1:18">
      <c r="A28" s="33" t="s">
        <v>138</v>
      </c>
      <c r="B28" s="34">
        <v>103.43885821795237</v>
      </c>
      <c r="C28" s="34">
        <v>155.69132699090304</v>
      </c>
      <c r="D28" s="34">
        <v>193.34603522655487</v>
      </c>
      <c r="E28" s="34">
        <v>244.42342247596142</v>
      </c>
      <c r="F28" s="34">
        <v>296.7960280181465</v>
      </c>
      <c r="G28" s="34">
        <v>351.13873697465652</v>
      </c>
      <c r="H28" s="34">
        <v>409.6771190475979</v>
      </c>
      <c r="I28" s="34">
        <v>484.96180858270441</v>
      </c>
      <c r="J28" s="34">
        <v>597.18093379856077</v>
      </c>
      <c r="K28" s="34">
        <v>862.86012331608447</v>
      </c>
      <c r="L28" s="16"/>
      <c r="M28" s="33" t="s">
        <v>138</v>
      </c>
      <c r="N28" s="35">
        <v>135.99609110178886</v>
      </c>
      <c r="O28" s="35">
        <v>217.19455608281919</v>
      </c>
      <c r="P28" s="35">
        <v>323.37493988940253</v>
      </c>
      <c r="Q28" s="35">
        <v>444.18146410438038</v>
      </c>
      <c r="R28" s="35">
        <v>687.12334651228377</v>
      </c>
    </row>
    <row r="29" spans="1:18">
      <c r="A29" s="33" t="s">
        <v>139</v>
      </c>
      <c r="B29" s="34">
        <v>102.62097587651105</v>
      </c>
      <c r="C29" s="34">
        <v>160.05041681791562</v>
      </c>
      <c r="D29" s="34">
        <v>202.6248312117807</v>
      </c>
      <c r="E29" s="34">
        <v>255.70128069272229</v>
      </c>
      <c r="F29" s="34">
        <v>306.26322337092785</v>
      </c>
      <c r="G29" s="34">
        <v>359.74415573566932</v>
      </c>
      <c r="H29" s="34">
        <v>420.43020188936384</v>
      </c>
      <c r="I29" s="34">
        <v>498.79401924040212</v>
      </c>
      <c r="J29" s="34">
        <v>612.22007590600174</v>
      </c>
      <c r="K29" s="34">
        <v>884.55134682190874</v>
      </c>
      <c r="L29" s="16"/>
      <c r="M29" s="33" t="s">
        <v>139</v>
      </c>
      <c r="N29" s="35">
        <v>139.92372780611967</v>
      </c>
      <c r="O29" s="35">
        <v>228.52123403605003</v>
      </c>
      <c r="P29" s="35">
        <v>331.90306744408315</v>
      </c>
      <c r="Q29" s="35">
        <v>456.64987197834688</v>
      </c>
      <c r="R29" s="35">
        <v>706.24672397535198</v>
      </c>
    </row>
    <row r="30" spans="1:18">
      <c r="A30" s="33" t="s">
        <v>140</v>
      </c>
      <c r="B30" s="34">
        <v>112.54389820962444</v>
      </c>
      <c r="C30" s="34">
        <v>165.88504260199414</v>
      </c>
      <c r="D30" s="34">
        <v>208.05772180943546</v>
      </c>
      <c r="E30" s="34">
        <v>262.25871817257001</v>
      </c>
      <c r="F30" s="34">
        <v>313.50175709558465</v>
      </c>
      <c r="G30" s="34">
        <v>370.99102746632951</v>
      </c>
      <c r="H30" s="34">
        <v>438.08575188319384</v>
      </c>
      <c r="I30" s="34">
        <v>518.21388053958231</v>
      </c>
      <c r="J30" s="34">
        <v>638.58685270705894</v>
      </c>
      <c r="K30" s="34">
        <v>946.8326996832551</v>
      </c>
      <c r="L30" s="16"/>
      <c r="M30" s="33" t="s">
        <v>140</v>
      </c>
      <c r="N30" s="35">
        <v>146.17908359580071</v>
      </c>
      <c r="O30" s="35">
        <v>235.0373213242143</v>
      </c>
      <c r="P30" s="35">
        <v>341.74653635420475</v>
      </c>
      <c r="Q30" s="35">
        <v>474.30871642718864</v>
      </c>
      <c r="R30" s="35">
        <v>740.53474222368266</v>
      </c>
    </row>
    <row r="31" spans="1:18">
      <c r="A31" s="33" t="s">
        <v>141</v>
      </c>
      <c r="B31" s="34">
        <v>112.56122950819672</v>
      </c>
      <c r="C31" s="34">
        <v>174.43150566775279</v>
      </c>
      <c r="D31" s="34">
        <v>220.98009149820888</v>
      </c>
      <c r="E31" s="34">
        <v>274.0096349753905</v>
      </c>
      <c r="F31" s="34">
        <v>329.18526715347474</v>
      </c>
      <c r="G31" s="34">
        <v>387.65053766592951</v>
      </c>
      <c r="H31" s="34">
        <v>451.43659101149768</v>
      </c>
      <c r="I31" s="34">
        <v>538.3520721888633</v>
      </c>
      <c r="J31" s="34">
        <v>657.53721250195952</v>
      </c>
      <c r="K31" s="34">
        <v>973.52769973878128</v>
      </c>
      <c r="L31" s="16"/>
      <c r="M31" s="33" t="s">
        <v>141</v>
      </c>
      <c r="N31" s="35">
        <v>152.16097322649995</v>
      </c>
      <c r="O31" s="35">
        <v>247.15580730171121</v>
      </c>
      <c r="P31" s="35">
        <v>358.27527651826983</v>
      </c>
      <c r="Q31" s="35">
        <v>492.24138401580524</v>
      </c>
      <c r="R31" s="35">
        <v>761.74879187974409</v>
      </c>
    </row>
    <row r="32" spans="1:18">
      <c r="A32" s="33" t="s">
        <v>142</v>
      </c>
      <c r="B32" s="34">
        <v>114.06042432979764</v>
      </c>
      <c r="C32" s="34">
        <v>186.68047900961682</v>
      </c>
      <c r="D32" s="34">
        <v>235.64643737366032</v>
      </c>
      <c r="E32" s="34">
        <v>291.17764666853384</v>
      </c>
      <c r="F32" s="34">
        <v>347.40792070382832</v>
      </c>
      <c r="G32" s="34">
        <v>406.42779780044492</v>
      </c>
      <c r="H32" s="34">
        <v>471.8989953016486</v>
      </c>
      <c r="I32" s="34">
        <v>564.22296106901558</v>
      </c>
      <c r="J32" s="34">
        <v>694.06584358564646</v>
      </c>
      <c r="K32" s="34">
        <v>1017.568471425311</v>
      </c>
      <c r="L32" s="16"/>
      <c r="M32" s="33" t="s">
        <v>142</v>
      </c>
      <c r="N32" s="35">
        <v>160.59370947681703</v>
      </c>
      <c r="O32" s="35">
        <v>262.40917255344277</v>
      </c>
      <c r="P32" s="35">
        <v>374.8503692944081</v>
      </c>
      <c r="Q32" s="35">
        <v>513.39093455094326</v>
      </c>
      <c r="R32" s="35">
        <v>804.31331311531233</v>
      </c>
    </row>
    <row r="33" spans="1:18">
      <c r="A33" s="33" t="s">
        <v>143</v>
      </c>
      <c r="B33" s="34">
        <v>125.47313338610914</v>
      </c>
      <c r="C33" s="34">
        <v>200.82320249267136</v>
      </c>
      <c r="D33" s="34">
        <v>251.64363184233073</v>
      </c>
      <c r="E33" s="34">
        <v>313.072933246368</v>
      </c>
      <c r="F33" s="34">
        <v>368.87773810817828</v>
      </c>
      <c r="G33" s="34">
        <v>428.98248390784397</v>
      </c>
      <c r="H33" s="34">
        <v>495.78432798405987</v>
      </c>
      <c r="I33" s="34">
        <v>584.44729267256412</v>
      </c>
      <c r="J33" s="34">
        <v>724.80480880823848</v>
      </c>
      <c r="K33" s="34">
        <v>1069.3538486225093</v>
      </c>
      <c r="L33" s="16"/>
      <c r="M33" s="33" t="s">
        <v>143</v>
      </c>
      <c r="N33" s="35">
        <v>174.24586247906808</v>
      </c>
      <c r="O33" s="35">
        <v>281.33873666454804</v>
      </c>
      <c r="P33" s="35">
        <v>397.5969713869265</v>
      </c>
      <c r="Q33" s="35">
        <v>537.60400517307744</v>
      </c>
      <c r="R33" s="35">
        <v>840.24256523577196</v>
      </c>
    </row>
    <row r="34" spans="1:18">
      <c r="A34" s="33" t="s">
        <v>144</v>
      </c>
      <c r="B34" s="34">
        <v>126.82568733006627</v>
      </c>
      <c r="C34" s="34">
        <v>208.54486756033336</v>
      </c>
      <c r="D34" s="34">
        <v>261.48301586570557</v>
      </c>
      <c r="E34" s="34">
        <v>319.1452422742156</v>
      </c>
      <c r="F34" s="34">
        <v>378.94195218733688</v>
      </c>
      <c r="G34" s="34">
        <v>441.88474533861626</v>
      </c>
      <c r="H34" s="34">
        <v>509.23533106162427</v>
      </c>
      <c r="I34" s="34">
        <v>596.58422958079052</v>
      </c>
      <c r="J34" s="34">
        <v>732.62140490054685</v>
      </c>
      <c r="K34" s="34">
        <v>1070.602759644036</v>
      </c>
      <c r="L34" s="16"/>
      <c r="M34" s="33" t="s">
        <v>144</v>
      </c>
      <c r="N34" s="35">
        <v>179.25241379310347</v>
      </c>
      <c r="O34" s="35">
        <v>289.15940639870149</v>
      </c>
      <c r="P34" s="35">
        <v>409.42415039925118</v>
      </c>
      <c r="Q34" s="35">
        <v>551.36812248633942</v>
      </c>
      <c r="R34" s="35">
        <v>848.36357267505082</v>
      </c>
    </row>
    <row r="35" spans="1:18">
      <c r="A35" s="33" t="s">
        <v>145</v>
      </c>
      <c r="B35" s="34">
        <v>123.27126169354963</v>
      </c>
      <c r="C35" s="34">
        <v>212.42682580287334</v>
      </c>
      <c r="D35" s="34">
        <v>267.84772913313913</v>
      </c>
      <c r="E35" s="34">
        <v>325.1339976886257</v>
      </c>
      <c r="F35" s="34">
        <v>383.15380698577718</v>
      </c>
      <c r="G35" s="34">
        <v>446.59707128127104</v>
      </c>
      <c r="H35" s="34">
        <v>516.42276624755345</v>
      </c>
      <c r="I35" s="34">
        <v>607.643757194974</v>
      </c>
      <c r="J35" s="34">
        <v>743.96866373990849</v>
      </c>
      <c r="K35" s="34">
        <v>1092.1565788343157</v>
      </c>
      <c r="L35" s="16"/>
      <c r="M35" s="33" t="s">
        <v>145</v>
      </c>
      <c r="N35" s="35">
        <v>178.32074003453479</v>
      </c>
      <c r="O35" s="35">
        <v>295.91625157277855</v>
      </c>
      <c r="P35" s="35">
        <v>414.42525675165984</v>
      </c>
      <c r="Q35" s="35">
        <v>558.68186154810121</v>
      </c>
      <c r="R35" s="35">
        <v>859.47057788740881</v>
      </c>
    </row>
    <row r="36" spans="1:18">
      <c r="A36" s="33" t="s">
        <v>146</v>
      </c>
      <c r="B36" s="34">
        <v>125.32691665951035</v>
      </c>
      <c r="C36" s="34">
        <v>220.3652158239764</v>
      </c>
      <c r="D36" s="34">
        <v>275.76014057386931</v>
      </c>
      <c r="E36" s="34">
        <v>329.55330663305966</v>
      </c>
      <c r="F36" s="34">
        <v>388.11026719831062</v>
      </c>
      <c r="G36" s="34">
        <v>450.95835210438543</v>
      </c>
      <c r="H36" s="34">
        <v>521.24524892969782</v>
      </c>
      <c r="I36" s="34">
        <v>614.09287151743274</v>
      </c>
      <c r="J36" s="34">
        <v>756.83669459030489</v>
      </c>
      <c r="K36" s="34">
        <v>1119.680878895098</v>
      </c>
      <c r="L36" s="16"/>
      <c r="M36" s="33" t="s">
        <v>146</v>
      </c>
      <c r="N36" s="35">
        <v>185.10216457881458</v>
      </c>
      <c r="O36" s="35">
        <v>302.70022881564415</v>
      </c>
      <c r="P36" s="35">
        <v>419.11963522908087</v>
      </c>
      <c r="Q36" s="35">
        <v>565.14227278510486</v>
      </c>
      <c r="R36" s="35">
        <v>877.31344339665316</v>
      </c>
    </row>
    <row r="37" spans="1:18">
      <c r="A37" s="33" t="s">
        <v>147</v>
      </c>
      <c r="B37" s="34">
        <v>123.31284501875862</v>
      </c>
      <c r="C37" s="34">
        <v>215.78339072711151</v>
      </c>
      <c r="D37" s="34">
        <v>273.42561487281984</v>
      </c>
      <c r="E37" s="34">
        <v>331.30958133256189</v>
      </c>
      <c r="F37" s="34">
        <v>390.80929985126534</v>
      </c>
      <c r="G37" s="34">
        <v>457.51353217203325</v>
      </c>
      <c r="H37" s="34">
        <v>529.01837335035771</v>
      </c>
      <c r="I37" s="34">
        <v>626.26237632822051</v>
      </c>
      <c r="J37" s="34">
        <v>769.63085951811922</v>
      </c>
      <c r="K37" s="34">
        <v>1142.5265743579334</v>
      </c>
      <c r="L37" s="16"/>
      <c r="M37" s="33" t="s">
        <v>147</v>
      </c>
      <c r="N37" s="35">
        <v>181.07829249371929</v>
      </c>
      <c r="O37" s="35">
        <v>302.2680956314166</v>
      </c>
      <c r="P37" s="35">
        <v>423.0443347151849</v>
      </c>
      <c r="Q37" s="35">
        <v>573.59908841920526</v>
      </c>
      <c r="R37" s="35">
        <v>891.51671442492579</v>
      </c>
    </row>
    <row r="38" spans="1:18">
      <c r="A38" s="33" t="s">
        <v>148</v>
      </c>
      <c r="B38" s="34">
        <v>114.62384270708816</v>
      </c>
      <c r="C38" s="34">
        <v>213.22174222079329</v>
      </c>
      <c r="D38" s="34">
        <v>273.67793132602196</v>
      </c>
      <c r="E38" s="34">
        <v>334.84308448885878</v>
      </c>
      <c r="F38" s="34">
        <v>396.82234560784059</v>
      </c>
      <c r="G38" s="34">
        <v>462.68193468538641</v>
      </c>
      <c r="H38" s="34">
        <v>534.41068988354243</v>
      </c>
      <c r="I38" s="34">
        <v>631.63016827808462</v>
      </c>
      <c r="J38" s="34">
        <v>779.91054457070038</v>
      </c>
      <c r="K38" s="34">
        <v>1162.5749597011063</v>
      </c>
      <c r="L38" s="16"/>
      <c r="M38" s="33" t="s">
        <v>148</v>
      </c>
      <c r="N38" s="35">
        <v>176.9536300402859</v>
      </c>
      <c r="O38" s="35">
        <v>303.47154063148992</v>
      </c>
      <c r="P38" s="35">
        <v>429.8150009290589</v>
      </c>
      <c r="Q38" s="35">
        <v>578.71858927005655</v>
      </c>
      <c r="R38" s="35">
        <v>908.37532358449369</v>
      </c>
    </row>
    <row r="39" spans="1:18">
      <c r="A39" s="33" t="s">
        <v>149</v>
      </c>
      <c r="B39" s="34">
        <v>115.03658707177179</v>
      </c>
      <c r="C39" s="34">
        <v>213.87325624928425</v>
      </c>
      <c r="D39" s="34">
        <v>275.74232378265185</v>
      </c>
      <c r="E39" s="34">
        <v>336.64410151034906</v>
      </c>
      <c r="F39" s="34">
        <v>401.26645787433847</v>
      </c>
      <c r="G39" s="34">
        <v>469.64291250886652</v>
      </c>
      <c r="H39" s="34">
        <v>545.3123364251328</v>
      </c>
      <c r="I39" s="34">
        <v>642.02280704374641</v>
      </c>
      <c r="J39" s="34">
        <v>795.71535364277088</v>
      </c>
      <c r="K39" s="34">
        <v>1197.3236362787711</v>
      </c>
      <c r="L39" s="16"/>
      <c r="M39" s="33" t="s">
        <v>149</v>
      </c>
      <c r="N39" s="35">
        <v>177.16091735184702</v>
      </c>
      <c r="O39" s="35">
        <v>305.73681893294122</v>
      </c>
      <c r="P39" s="35">
        <v>434.47161656607443</v>
      </c>
      <c r="Q39" s="35">
        <v>591.44962103293801</v>
      </c>
      <c r="R39" s="35">
        <v>926.21335616383374</v>
      </c>
    </row>
    <row r="40" spans="1:18">
      <c r="A40" s="33" t="s">
        <v>150</v>
      </c>
      <c r="B40" s="34">
        <v>106.47784799600866</v>
      </c>
      <c r="C40" s="34">
        <v>213.91865109987489</v>
      </c>
      <c r="D40" s="34">
        <v>276.38677590120477</v>
      </c>
      <c r="E40" s="34">
        <v>338.07209329867715</v>
      </c>
      <c r="F40" s="34">
        <v>400.86487837056183</v>
      </c>
      <c r="G40" s="34">
        <v>467.44459489578043</v>
      </c>
      <c r="H40" s="34">
        <v>550.73443054514371</v>
      </c>
      <c r="I40" s="34">
        <v>654.6475561459165</v>
      </c>
      <c r="J40" s="34">
        <v>808.36069582867287</v>
      </c>
      <c r="K40" s="34">
        <v>1204.9152040052456</v>
      </c>
      <c r="L40" s="16"/>
      <c r="M40" s="33" t="s">
        <v>150</v>
      </c>
      <c r="N40" s="35">
        <v>175.43020970545842</v>
      </c>
      <c r="O40" s="35">
        <v>307.63647852386458</v>
      </c>
      <c r="P40" s="35">
        <v>432.65132326321861</v>
      </c>
      <c r="Q40" s="35">
        <v>597.4139611197935</v>
      </c>
      <c r="R40" s="35">
        <v>938.1953265560968</v>
      </c>
    </row>
    <row r="41" spans="1:18">
      <c r="A41" s="33" t="s">
        <v>151</v>
      </c>
      <c r="B41" s="34">
        <v>115.25837225074</v>
      </c>
      <c r="C41" s="34">
        <v>218.614154162933</v>
      </c>
      <c r="D41" s="34">
        <v>279.36638044716221</v>
      </c>
      <c r="E41" s="34">
        <v>338.34186101205256</v>
      </c>
      <c r="F41" s="34">
        <v>401.9224319562652</v>
      </c>
      <c r="G41" s="34">
        <v>472.3245444189231</v>
      </c>
      <c r="H41" s="34">
        <v>554.6318870124984</v>
      </c>
      <c r="I41" s="34">
        <v>655.48671541069291</v>
      </c>
      <c r="J41" s="34">
        <v>816.60583293514776</v>
      </c>
      <c r="K41" s="34">
        <v>1243.7582288450772</v>
      </c>
      <c r="L41" s="16"/>
      <c r="M41" s="33" t="s">
        <v>151</v>
      </c>
      <c r="N41" s="35">
        <v>178.4923114687991</v>
      </c>
      <c r="O41" s="35">
        <v>308.62626645595122</v>
      </c>
      <c r="P41" s="35">
        <v>437.534185967165</v>
      </c>
      <c r="Q41" s="35">
        <v>601.0999887948451</v>
      </c>
      <c r="R41" s="35">
        <v>954.18178180161556</v>
      </c>
    </row>
    <row r="42" spans="1:18">
      <c r="A42" s="33" t="s">
        <v>152</v>
      </c>
      <c r="B42" s="34">
        <v>116.70597131156498</v>
      </c>
      <c r="C42" s="34">
        <v>219.91191576477112</v>
      </c>
      <c r="D42" s="34">
        <v>279.60749260521146</v>
      </c>
      <c r="E42" s="34">
        <v>335.50119976917483</v>
      </c>
      <c r="F42" s="34">
        <v>396.43481921335172</v>
      </c>
      <c r="G42" s="34">
        <v>466.05550014266186</v>
      </c>
      <c r="H42" s="34">
        <v>539.92019120402585</v>
      </c>
      <c r="I42" s="34">
        <v>633.70089438856576</v>
      </c>
      <c r="J42" s="34">
        <v>786.5534141784982</v>
      </c>
      <c r="K42" s="34">
        <v>1178.6949000307011</v>
      </c>
      <c r="L42" s="16"/>
      <c r="M42" s="33" t="s">
        <v>152</v>
      </c>
      <c r="N42" s="35">
        <v>181.26988744068504</v>
      </c>
      <c r="O42" s="35">
        <v>308.57588987515845</v>
      </c>
      <c r="P42" s="35">
        <v>429.31767735516945</v>
      </c>
      <c r="Q42" s="35">
        <v>582.29526478812238</v>
      </c>
      <c r="R42" s="35">
        <v>912.58272085816975</v>
      </c>
    </row>
    <row r="43" spans="1:18">
      <c r="A43" s="33" t="s">
        <v>153</v>
      </c>
      <c r="B43" s="34">
        <v>119.64265504399253</v>
      </c>
      <c r="C43" s="34">
        <v>216.20225983821578</v>
      </c>
      <c r="D43" s="34">
        <v>274.2275266257115</v>
      </c>
      <c r="E43" s="34">
        <v>328.5621718744822</v>
      </c>
      <c r="F43" s="34">
        <v>388.52768419630405</v>
      </c>
      <c r="G43" s="34">
        <v>454.0087941347407</v>
      </c>
      <c r="H43" s="34">
        <v>531.36002389586679</v>
      </c>
      <c r="I43" s="34">
        <v>628.69915104703432</v>
      </c>
      <c r="J43" s="34">
        <v>776.93867667811048</v>
      </c>
      <c r="K43" s="34">
        <v>1158.0658762510388</v>
      </c>
      <c r="L43" s="16"/>
      <c r="M43" s="33" t="s">
        <v>153</v>
      </c>
      <c r="N43" s="35">
        <v>177.1497830685087</v>
      </c>
      <c r="O43" s="35">
        <v>301.68193817233544</v>
      </c>
      <c r="P43" s="35">
        <v>419.64181400424098</v>
      </c>
      <c r="Q43" s="35">
        <v>575.27901743220502</v>
      </c>
      <c r="R43" s="35">
        <v>896.062940520094</v>
      </c>
    </row>
    <row r="44" spans="1:18">
      <c r="A44" s="33" t="s">
        <v>154</v>
      </c>
      <c r="B44" s="34">
        <v>116.68054039797116</v>
      </c>
      <c r="C44" s="34">
        <v>216.01429584637376</v>
      </c>
      <c r="D44" s="34">
        <v>272.65912379731378</v>
      </c>
      <c r="E44" s="34">
        <v>327.09119891659088</v>
      </c>
      <c r="F44" s="34">
        <v>387.47365701867778</v>
      </c>
      <c r="G44" s="34">
        <v>453.91711813905994</v>
      </c>
      <c r="H44" s="34">
        <v>528.33585638296779</v>
      </c>
      <c r="I44" s="34">
        <v>620.7078195269562</v>
      </c>
      <c r="J44" s="34">
        <v>769.80829588534334</v>
      </c>
      <c r="K44" s="34">
        <v>1146.1798404729504</v>
      </c>
      <c r="L44" s="16"/>
      <c r="M44" s="33" t="s">
        <v>154</v>
      </c>
      <c r="N44" s="35">
        <v>175.68563827264597</v>
      </c>
      <c r="O44" s="35">
        <v>299.28276372469924</v>
      </c>
      <c r="P44" s="35">
        <v>419.16121299917603</v>
      </c>
      <c r="Q44" s="35">
        <v>573.45407124251847</v>
      </c>
      <c r="R44" s="35">
        <v>899.99731801141172</v>
      </c>
    </row>
    <row r="45" spans="1:18">
      <c r="A45" s="33" t="s">
        <v>155</v>
      </c>
      <c r="B45" s="34">
        <v>115.49162404969702</v>
      </c>
      <c r="C45" s="34">
        <v>216.2825033628902</v>
      </c>
      <c r="D45" s="34">
        <v>275.2836745279966</v>
      </c>
      <c r="E45" s="34">
        <v>329.82389522620889</v>
      </c>
      <c r="F45" s="34">
        <v>390.01229928591084</v>
      </c>
      <c r="G45" s="34">
        <v>459.21948084738148</v>
      </c>
      <c r="H45" s="34">
        <v>539.78775996908473</v>
      </c>
      <c r="I45" s="34">
        <v>635.83442394527844</v>
      </c>
      <c r="J45" s="34">
        <v>780.75043990097515</v>
      </c>
      <c r="K45" s="34">
        <v>1160.8865031538396</v>
      </c>
      <c r="L45" s="16"/>
      <c r="M45" s="33" t="s">
        <v>155</v>
      </c>
      <c r="N45" s="35">
        <v>178.21995101955119</v>
      </c>
      <c r="O45" s="35">
        <v>302.09154929577471</v>
      </c>
      <c r="P45" s="35">
        <v>423.3190019506975</v>
      </c>
      <c r="Q45" s="35">
        <v>586.93539934798707</v>
      </c>
      <c r="R45" s="35">
        <v>906.62698459799731</v>
      </c>
    </row>
    <row r="46" spans="1:18">
      <c r="A46" s="33" t="s">
        <v>156</v>
      </c>
      <c r="B46" s="34">
        <v>119.12014129299743</v>
      </c>
      <c r="C46" s="34">
        <v>221.48242032877101</v>
      </c>
      <c r="D46" s="34">
        <v>285.42231251902115</v>
      </c>
      <c r="E46" s="34">
        <v>345.1646064004978</v>
      </c>
      <c r="F46" s="34">
        <v>407.22910811339489</v>
      </c>
      <c r="G46" s="34">
        <v>475.93342368095358</v>
      </c>
      <c r="H46" s="34">
        <v>557.25532818890986</v>
      </c>
      <c r="I46" s="34">
        <v>654.98366668954679</v>
      </c>
      <c r="J46" s="34">
        <v>806.97294662430818</v>
      </c>
      <c r="K46" s="34">
        <v>1195.80401991656</v>
      </c>
      <c r="L46" s="16"/>
      <c r="M46" s="33" t="s">
        <v>156</v>
      </c>
      <c r="N46" s="35">
        <v>182.72849748045238</v>
      </c>
      <c r="O46" s="35">
        <v>314.39674004182666</v>
      </c>
      <c r="P46" s="35">
        <v>439.02274713680799</v>
      </c>
      <c r="Q46" s="35">
        <v>602.27521012916952</v>
      </c>
      <c r="R46" s="35">
        <v>931.71533083816519</v>
      </c>
    </row>
    <row r="47" spans="1:18">
      <c r="A47" s="33" t="s">
        <v>157</v>
      </c>
      <c r="B47" s="34">
        <v>116.89904252053719</v>
      </c>
      <c r="C47" s="34">
        <v>225.61513712517896</v>
      </c>
      <c r="D47" s="34">
        <v>287.5040724847222</v>
      </c>
      <c r="E47" s="34">
        <v>347.68836649966937</v>
      </c>
      <c r="F47" s="34">
        <v>412.34780242782023</v>
      </c>
      <c r="G47" s="34">
        <v>485.13337070443657</v>
      </c>
      <c r="H47" s="34">
        <v>568.23281393636785</v>
      </c>
      <c r="I47" s="34">
        <v>668.86685978211403</v>
      </c>
      <c r="J47" s="34">
        <v>816.01052468850651</v>
      </c>
      <c r="K47" s="34">
        <v>1202.8341473355606</v>
      </c>
      <c r="L47" s="16"/>
      <c r="M47" s="33" t="s">
        <v>157</v>
      </c>
      <c r="N47" s="35">
        <v>183.86044801070432</v>
      </c>
      <c r="O47" s="35">
        <v>317.5677424896744</v>
      </c>
      <c r="P47" s="35">
        <v>448.49643801685971</v>
      </c>
      <c r="Q47" s="35">
        <v>613.07131996810199</v>
      </c>
      <c r="R47" s="35">
        <v>947.53248493367209</v>
      </c>
    </row>
    <row r="48" spans="1:18">
      <c r="A48" s="33" t="s">
        <v>158</v>
      </c>
      <c r="B48" s="34">
        <v>112.6388055176221</v>
      </c>
      <c r="C48" s="34">
        <v>230.37337278106503</v>
      </c>
      <c r="D48" s="34">
        <v>292.01328152628054</v>
      </c>
      <c r="E48" s="34">
        <v>353.29402011504027</v>
      </c>
      <c r="F48" s="34">
        <v>423.28583522433405</v>
      </c>
      <c r="G48" s="34">
        <v>492.64280573125831</v>
      </c>
      <c r="H48" s="34">
        <v>573.11459553375289</v>
      </c>
      <c r="I48" s="34">
        <v>669.0012403954554</v>
      </c>
      <c r="J48" s="34">
        <v>814.96243981513635</v>
      </c>
      <c r="K48" s="34">
        <v>1210.0236994630654</v>
      </c>
      <c r="L48" s="16"/>
      <c r="M48" s="33" t="s">
        <v>158</v>
      </c>
      <c r="N48" s="35">
        <v>187.08777426727161</v>
      </c>
      <c r="O48" s="35">
        <v>321.34069541275045</v>
      </c>
      <c r="P48" s="35">
        <v>456.99270348473499</v>
      </c>
      <c r="Q48" s="35">
        <v>614.76680633360877</v>
      </c>
      <c r="R48" s="35">
        <v>944.70275208336079</v>
      </c>
    </row>
    <row r="49" spans="1:18">
      <c r="A49" s="33" t="s">
        <v>159</v>
      </c>
      <c r="B49" s="34">
        <v>109.05563866905128</v>
      </c>
      <c r="C49" s="34">
        <v>228.69512044795079</v>
      </c>
      <c r="D49" s="34">
        <v>292.74037917749797</v>
      </c>
      <c r="E49" s="34">
        <v>356.70683638846162</v>
      </c>
      <c r="F49" s="34">
        <v>422.85186545135707</v>
      </c>
      <c r="G49" s="34">
        <v>492.4063191286412</v>
      </c>
      <c r="H49" s="34">
        <v>574.53249865990665</v>
      </c>
      <c r="I49" s="34">
        <v>671.17431487225895</v>
      </c>
      <c r="J49" s="34">
        <v>825.14739521398531</v>
      </c>
      <c r="K49" s="34">
        <v>1197.1641658679873</v>
      </c>
      <c r="L49" s="16"/>
      <c r="M49" s="33" t="s">
        <v>159</v>
      </c>
      <c r="N49" s="35">
        <v>184.56366799860965</v>
      </c>
      <c r="O49" s="35">
        <v>321.96295769700805</v>
      </c>
      <c r="P49" s="35">
        <v>455.74815419919878</v>
      </c>
      <c r="Q49" s="35">
        <v>618.24203169032546</v>
      </c>
      <c r="R49" s="35">
        <v>952.51223131439986</v>
      </c>
    </row>
    <row r="50" spans="1:18">
      <c r="A50" s="33" t="s">
        <v>160</v>
      </c>
      <c r="B50" s="34">
        <v>110.53996653829479</v>
      </c>
      <c r="C50" s="34">
        <v>224.58416804839024</v>
      </c>
      <c r="D50" s="34">
        <v>292.98141749001331</v>
      </c>
      <c r="E50" s="34">
        <v>356.58121915732596</v>
      </c>
      <c r="F50" s="34">
        <v>422.85284595012808</v>
      </c>
      <c r="G50" s="34">
        <v>493.13763495276055</v>
      </c>
      <c r="H50" s="34">
        <v>574.90581018228465</v>
      </c>
      <c r="I50" s="34">
        <v>673.42340514607258</v>
      </c>
      <c r="J50" s="34">
        <v>827.48903520136616</v>
      </c>
      <c r="K50" s="34">
        <v>1236.374224545069</v>
      </c>
      <c r="L50" s="16"/>
      <c r="M50" s="33" t="s">
        <v>160</v>
      </c>
      <c r="N50" s="35">
        <v>179.47687680889246</v>
      </c>
      <c r="O50" s="35">
        <v>325.21038496488836</v>
      </c>
      <c r="P50" s="35">
        <v>455.4416281553813</v>
      </c>
      <c r="Q50" s="35">
        <v>617.37660698028958</v>
      </c>
      <c r="R50" s="35">
        <v>956.8464646637326</v>
      </c>
    </row>
    <row r="51" spans="1:18">
      <c r="A51" s="33" t="s">
        <v>161</v>
      </c>
      <c r="B51" s="34">
        <v>117.5851767257021</v>
      </c>
      <c r="C51" s="34">
        <v>237.12626613016604</v>
      </c>
      <c r="D51" s="34">
        <v>304.5408951660832</v>
      </c>
      <c r="E51" s="34">
        <v>371.05669339091594</v>
      </c>
      <c r="F51" s="34">
        <v>440.18739344395613</v>
      </c>
      <c r="G51" s="34">
        <v>509.80312326057992</v>
      </c>
      <c r="H51" s="34">
        <v>588.27713210849981</v>
      </c>
      <c r="I51" s="34">
        <v>689.66361469700348</v>
      </c>
      <c r="J51" s="34">
        <v>846.68251933445367</v>
      </c>
      <c r="K51" s="34">
        <v>1265.3516562897132</v>
      </c>
      <c r="L51" s="16"/>
      <c r="M51" s="33" t="s">
        <v>161</v>
      </c>
      <c r="N51" s="35">
        <v>190.79527457915236</v>
      </c>
      <c r="O51" s="35">
        <v>338.71249911925361</v>
      </c>
      <c r="P51" s="35">
        <v>475.73229801715775</v>
      </c>
      <c r="Q51" s="35">
        <v>633.3389581881014</v>
      </c>
      <c r="R51" s="35">
        <v>984.1399474200856</v>
      </c>
    </row>
    <row r="53" spans="1:18">
      <c r="B53" s="10">
        <f>B51/7/5</f>
        <v>3.3595764778772028</v>
      </c>
      <c r="C53" s="10">
        <f t="shared" ref="C53:E53" si="1">C51/7/5</f>
        <v>6.7750361751476005</v>
      </c>
      <c r="D53" s="10">
        <f t="shared" si="1"/>
        <v>8.7011684333166635</v>
      </c>
      <c r="E53" s="10">
        <f t="shared" si="1"/>
        <v>10.601619811169027</v>
      </c>
      <c r="P53" s="10">
        <f>P51/7/5</f>
        <v>13.592351371918792</v>
      </c>
      <c r="Q53" s="10">
        <f>Q51/7/5</f>
        <v>18.095398805374323</v>
      </c>
      <c r="R53" s="10">
        <f>R51/7/5</f>
        <v>28.118284212002447</v>
      </c>
    </row>
  </sheetData>
  <mergeCells count="6">
    <mergeCell ref="A1:A7"/>
    <mergeCell ref="M1:M7"/>
    <mergeCell ref="I2:K14"/>
    <mergeCell ref="F3:F4"/>
    <mergeCell ref="A8:A12"/>
    <mergeCell ref="M8:M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D2F05-5335-3F42-A4EC-81F4F384A70F}">
  <dimension ref="A1:N187"/>
  <sheetViews>
    <sheetView workbookViewId="0"/>
  </sheetViews>
  <sheetFormatPr baseColWidth="10" defaultRowHeight="16"/>
  <cols>
    <col min="8" max="8" width="10.83203125" customWidth="1"/>
  </cols>
  <sheetData>
    <row r="1" spans="1:10" ht="21">
      <c r="A1" s="77" t="s">
        <v>194</v>
      </c>
    </row>
    <row r="2" spans="1:10" ht="17">
      <c r="C2" s="123" t="s">
        <v>184</v>
      </c>
      <c r="D2" s="123"/>
      <c r="E2" s="64" t="s">
        <v>181</v>
      </c>
      <c r="F2" s="63" t="s">
        <v>183</v>
      </c>
      <c r="H2" t="s">
        <v>359</v>
      </c>
    </row>
    <row r="3" spans="1:10" ht="17">
      <c r="C3" s="64"/>
      <c r="D3" s="64"/>
      <c r="E3" s="64" t="s">
        <v>185</v>
      </c>
      <c r="F3" s="63"/>
      <c r="H3" s="64" t="s">
        <v>185</v>
      </c>
    </row>
    <row r="4" spans="1:10">
      <c r="A4">
        <v>1</v>
      </c>
      <c r="B4" s="11">
        <f>F4</f>
        <v>3.7645082431893899E-2</v>
      </c>
      <c r="D4" s="10">
        <f>E4/5/7</f>
        <v>3.3595764778772028</v>
      </c>
      <c r="E4" s="48">
        <f>C105</f>
        <v>117.5851767257021</v>
      </c>
      <c r="F4" s="61">
        <f>E4/(SUM(E$4:E$10))</f>
        <v>3.7645082431893899E-2</v>
      </c>
      <c r="H4">
        <f>INT(E4*52/100+0.5)*100</f>
        <v>6100</v>
      </c>
    </row>
    <row r="5" spans="1:10">
      <c r="A5">
        <v>2</v>
      </c>
      <c r="B5" s="11">
        <f t="shared" ref="B5:B10" si="0">F5</f>
        <v>7.5916353436802739E-2</v>
      </c>
      <c r="C5" s="49"/>
      <c r="D5" s="10">
        <f t="shared" ref="D5:D12" si="1">E5/5/7</f>
        <v>6.7750361751476005</v>
      </c>
      <c r="E5" s="48">
        <f>D105</f>
        <v>237.12626613016604</v>
      </c>
      <c r="F5" s="61">
        <f t="shared" ref="F5:F10" si="2">E5/(SUM(E$4:E$10))</f>
        <v>7.5916353436802739E-2</v>
      </c>
      <c r="H5">
        <f t="shared" ref="H5:H10" si="3">INT(E5*52/100+0.5)*100</f>
        <v>12300</v>
      </c>
    </row>
    <row r="6" spans="1:10">
      <c r="A6">
        <v>3</v>
      </c>
      <c r="B6" s="11">
        <f t="shared" si="0"/>
        <v>9.7499254767068153E-2</v>
      </c>
      <c r="C6" s="49"/>
      <c r="D6" s="10">
        <f t="shared" si="1"/>
        <v>8.7011684333166635</v>
      </c>
      <c r="E6" s="48">
        <f>E105</f>
        <v>304.5408951660832</v>
      </c>
      <c r="F6" s="61">
        <f t="shared" si="2"/>
        <v>9.7499254767068153E-2</v>
      </c>
      <c r="H6">
        <f t="shared" si="3"/>
        <v>15800</v>
      </c>
    </row>
    <row r="7" spans="1:10">
      <c r="A7">
        <v>4</v>
      </c>
      <c r="B7" s="11">
        <f t="shared" si="0"/>
        <v>0.11879439397528878</v>
      </c>
      <c r="C7" s="49"/>
      <c r="D7" s="10">
        <f t="shared" si="1"/>
        <v>10.601619811169027</v>
      </c>
      <c r="E7" s="48">
        <f>F105</f>
        <v>371.05669339091594</v>
      </c>
      <c r="F7" s="61">
        <f t="shared" si="2"/>
        <v>0.11879439397528878</v>
      </c>
      <c r="H7">
        <f t="shared" si="3"/>
        <v>19300</v>
      </c>
    </row>
    <row r="8" spans="1:10">
      <c r="A8">
        <v>5</v>
      </c>
      <c r="B8" s="11">
        <f t="shared" si="0"/>
        <v>0.15230645624786157</v>
      </c>
      <c r="C8" s="49"/>
      <c r="D8" s="10">
        <f t="shared" si="1"/>
        <v>13.592351371918793</v>
      </c>
      <c r="E8" s="57">
        <f>F178</f>
        <v>475.73229801715775</v>
      </c>
      <c r="F8" s="61">
        <f t="shared" si="2"/>
        <v>0.15230645624786157</v>
      </c>
      <c r="H8">
        <f t="shared" si="3"/>
        <v>24700</v>
      </c>
    </row>
    <row r="9" spans="1:10">
      <c r="A9">
        <v>6</v>
      </c>
      <c r="B9" s="11">
        <f t="shared" si="0"/>
        <v>0.20276448062784949</v>
      </c>
      <c r="C9" s="49"/>
      <c r="D9" s="10">
        <f t="shared" si="1"/>
        <v>18.095398805374327</v>
      </c>
      <c r="E9" s="57">
        <f>G178</f>
        <v>633.3389581881014</v>
      </c>
      <c r="F9" s="61">
        <f t="shared" si="2"/>
        <v>0.20276448062784949</v>
      </c>
      <c r="H9">
        <f t="shared" si="3"/>
        <v>32900</v>
      </c>
    </row>
    <row r="10" spans="1:10">
      <c r="A10">
        <v>7</v>
      </c>
      <c r="B10" s="11">
        <f t="shared" si="0"/>
        <v>0.31507397851323543</v>
      </c>
      <c r="C10" s="49"/>
      <c r="D10" s="10">
        <f t="shared" si="1"/>
        <v>28.118284212002443</v>
      </c>
      <c r="E10" s="57">
        <f>H178</f>
        <v>984.1399474200856</v>
      </c>
      <c r="F10" s="61">
        <f t="shared" si="2"/>
        <v>0.31507397851323543</v>
      </c>
      <c r="H10">
        <f t="shared" si="3"/>
        <v>51200</v>
      </c>
    </row>
    <row r="11" spans="1:10">
      <c r="B11" s="11"/>
      <c r="C11" s="49"/>
      <c r="D11" s="50"/>
      <c r="E11" s="57"/>
      <c r="F11" s="11"/>
    </row>
    <row r="12" spans="1:10">
      <c r="A12" s="8" t="s">
        <v>182</v>
      </c>
      <c r="B12" s="59">
        <f>SUM(B4:B10)</f>
        <v>1</v>
      </c>
      <c r="C12" s="6"/>
      <c r="D12" s="10">
        <f t="shared" si="1"/>
        <v>89.243435286806061</v>
      </c>
      <c r="E12" s="60">
        <f>SUM(E4:E10)</f>
        <v>3123.5202350382119</v>
      </c>
      <c r="F12" s="59">
        <f>SUM(F4:F10)</f>
        <v>1</v>
      </c>
      <c r="H12" s="62">
        <f>SUM(H4:H10)</f>
        <v>162300</v>
      </c>
    </row>
    <row r="13" spans="1:10">
      <c r="A13" s="1"/>
      <c r="B13" s="58"/>
      <c r="C13" s="3"/>
      <c r="D13" s="4"/>
      <c r="E13" s="3"/>
      <c r="F13" s="58"/>
    </row>
    <row r="14" spans="1:10">
      <c r="A14" s="12" t="s">
        <v>368</v>
      </c>
      <c r="B14" s="2"/>
      <c r="C14" s="3"/>
      <c r="D14" s="4"/>
      <c r="E14" s="3"/>
      <c r="F14" s="4"/>
    </row>
    <row r="15" spans="1:10">
      <c r="A15" s="1"/>
      <c r="B15" s="2"/>
      <c r="C15" s="3"/>
      <c r="D15" s="4"/>
      <c r="E15" s="3"/>
      <c r="F15" s="4"/>
    </row>
    <row r="16" spans="1:10" ht="18" customHeight="1">
      <c r="A16" s="120" t="s">
        <v>430</v>
      </c>
      <c r="B16" s="120"/>
      <c r="C16" s="120"/>
      <c r="D16" s="120"/>
      <c r="E16" s="120"/>
      <c r="F16" s="120"/>
      <c r="G16" s="120"/>
      <c r="H16" s="120"/>
      <c r="I16" s="120"/>
      <c r="J16" s="120"/>
    </row>
    <row r="17" spans="1:10">
      <c r="A17" s="120"/>
      <c r="B17" s="120"/>
      <c r="C17" s="120"/>
      <c r="D17" s="120"/>
      <c r="E17" s="120"/>
      <c r="F17" s="120"/>
      <c r="G17" s="120"/>
      <c r="H17" s="120"/>
      <c r="I17" s="120"/>
      <c r="J17" s="120"/>
    </row>
    <row r="18" spans="1:10">
      <c r="A18" s="120"/>
      <c r="B18" s="120"/>
      <c r="C18" s="120"/>
      <c r="D18" s="120"/>
      <c r="E18" s="120"/>
      <c r="F18" s="120"/>
      <c r="G18" s="120"/>
      <c r="H18" s="120"/>
      <c r="I18" s="120"/>
      <c r="J18" s="120"/>
    </row>
    <row r="19" spans="1:10">
      <c r="A19" s="120"/>
      <c r="B19" s="120"/>
      <c r="C19" s="120"/>
      <c r="D19" s="120"/>
      <c r="E19" s="120"/>
      <c r="F19" s="120"/>
      <c r="G19" s="120"/>
      <c r="H19" s="120"/>
      <c r="I19" s="120"/>
      <c r="J19" s="120"/>
    </row>
    <row r="20" spans="1:10">
      <c r="A20" s="6" t="s">
        <v>431</v>
      </c>
      <c r="B20" s="2"/>
      <c r="C20" s="3"/>
      <c r="D20" s="4"/>
      <c r="E20" s="3"/>
      <c r="F20" s="4"/>
    </row>
    <row r="21" spans="1:10" ht="16" customHeight="1">
      <c r="A21" s="1"/>
      <c r="B21" s="65"/>
      <c r="C21" s="66"/>
      <c r="D21" s="66"/>
      <c r="E21" s="66"/>
      <c r="F21" s="66"/>
      <c r="G21" s="66"/>
      <c r="H21" s="66"/>
      <c r="I21" s="66"/>
    </row>
    <row r="22" spans="1:10" ht="17">
      <c r="A22" s="6" t="s">
        <v>186</v>
      </c>
      <c r="B22" s="72" t="s">
        <v>114</v>
      </c>
      <c r="C22" s="124" t="s">
        <v>187</v>
      </c>
      <c r="D22" s="124"/>
      <c r="E22" s="125" t="s">
        <v>188</v>
      </c>
      <c r="F22" s="125"/>
      <c r="G22" s="73"/>
      <c r="H22" s="121" t="s">
        <v>193</v>
      </c>
      <c r="I22" s="122"/>
      <c r="J22" s="122"/>
    </row>
    <row r="23" spans="1:10">
      <c r="A23" s="8">
        <v>1</v>
      </c>
      <c r="B23" s="67">
        <v>28.004303173016726</v>
      </c>
      <c r="C23" s="69"/>
      <c r="D23" s="70">
        <f>B23*14/100</f>
        <v>3.9206024442223417</v>
      </c>
      <c r="E23" s="66"/>
      <c r="F23" s="68">
        <f>D23/D$29*7</f>
        <v>1.9603012221111709</v>
      </c>
      <c r="G23" s="66"/>
      <c r="H23" s="126" t="s">
        <v>192</v>
      </c>
      <c r="I23" s="126"/>
    </row>
    <row r="24" spans="1:10">
      <c r="A24" s="8">
        <v>2</v>
      </c>
      <c r="B24" s="67">
        <v>24.344871651987692</v>
      </c>
      <c r="C24" s="69"/>
      <c r="D24" s="70">
        <f t="shared" ref="D24:D29" si="4">B24*14/100</f>
        <v>3.4082820312782771</v>
      </c>
      <c r="E24" s="66"/>
      <c r="F24" s="68">
        <f t="shared" ref="F24:F27" si="5">D24/D$29*7</f>
        <v>1.7041410156391386</v>
      </c>
      <c r="G24" s="66"/>
      <c r="H24" s="126" t="s">
        <v>191</v>
      </c>
      <c r="I24" s="126"/>
    </row>
    <row r="25" spans="1:10">
      <c r="A25" s="8">
        <v>3</v>
      </c>
      <c r="B25" s="67">
        <v>18.942819904253682</v>
      </c>
      <c r="C25" s="69"/>
      <c r="D25" s="70">
        <f t="shared" si="4"/>
        <v>2.6519947865955156</v>
      </c>
      <c r="E25" s="66"/>
      <c r="F25" s="68">
        <f t="shared" si="5"/>
        <v>1.3259973932977578</v>
      </c>
      <c r="G25" s="66"/>
      <c r="H25" s="126" t="s">
        <v>189</v>
      </c>
      <c r="I25" s="126"/>
    </row>
    <row r="26" spans="1:10">
      <c r="A26" s="8">
        <v>4</v>
      </c>
      <c r="B26" s="67">
        <v>14.601273822352203</v>
      </c>
      <c r="C26" s="69"/>
      <c r="D26" s="70">
        <f t="shared" si="4"/>
        <v>2.0441783351293084</v>
      </c>
      <c r="E26" s="66"/>
      <c r="F26" s="68">
        <f t="shared" si="5"/>
        <v>1.0220891675646542</v>
      </c>
      <c r="G26" s="66"/>
      <c r="H26" s="126" t="s">
        <v>190</v>
      </c>
      <c r="I26" s="126"/>
    </row>
    <row r="27" spans="1:10">
      <c r="A27" s="8">
        <v>5</v>
      </c>
      <c r="B27" s="67">
        <v>14.106731448389699</v>
      </c>
      <c r="C27" s="69"/>
      <c r="D27" s="70">
        <f t="shared" si="4"/>
        <v>1.9749424027745579</v>
      </c>
      <c r="E27" s="66"/>
      <c r="F27" s="68">
        <f t="shared" si="5"/>
        <v>0.98747120138727906</v>
      </c>
      <c r="G27" s="66"/>
      <c r="H27" s="126" t="s">
        <v>177</v>
      </c>
      <c r="I27" s="126"/>
    </row>
    <row r="28" spans="1:10">
      <c r="A28" s="8"/>
      <c r="B28" s="66"/>
      <c r="C28" s="69"/>
      <c r="D28" s="69"/>
      <c r="E28" s="66"/>
      <c r="F28" s="66"/>
      <c r="G28" s="66"/>
      <c r="H28" s="66"/>
      <c r="I28" s="66"/>
    </row>
    <row r="29" spans="1:10">
      <c r="A29" s="6" t="s">
        <v>182</v>
      </c>
      <c r="B29" s="74">
        <f>SUM(B23:B27)</f>
        <v>100</v>
      </c>
      <c r="C29" s="72"/>
      <c r="D29" s="75">
        <f t="shared" si="4"/>
        <v>14</v>
      </c>
      <c r="E29" s="73"/>
      <c r="F29" s="74">
        <f>SUM(F23:F27)</f>
        <v>7</v>
      </c>
      <c r="G29" s="66"/>
      <c r="H29" s="66"/>
      <c r="I29" s="66"/>
    </row>
    <row r="30" spans="1:10">
      <c r="A30" s="1"/>
      <c r="B30" s="66"/>
      <c r="C30" s="66"/>
      <c r="D30" s="66"/>
      <c r="E30" s="66"/>
      <c r="F30" s="66"/>
      <c r="G30" s="66"/>
      <c r="H30" s="66"/>
      <c r="I30" s="66"/>
    </row>
    <row r="31" spans="1:10">
      <c r="A31" s="1"/>
      <c r="B31" s="66"/>
      <c r="C31" s="66"/>
      <c r="D31" s="66"/>
      <c r="E31" s="66"/>
      <c r="F31" s="66"/>
      <c r="G31" s="66"/>
      <c r="H31" s="66"/>
      <c r="I31" s="66"/>
    </row>
    <row r="32" spans="1:10" ht="23" customHeight="1">
      <c r="A32" s="1"/>
      <c r="B32" s="114" t="s">
        <v>423</v>
      </c>
      <c r="C32" s="111"/>
      <c r="D32" s="111"/>
      <c r="E32" s="111"/>
      <c r="F32" s="111"/>
      <c r="G32" s="111"/>
      <c r="H32" s="111"/>
      <c r="I32" s="111"/>
      <c r="J32" s="112"/>
    </row>
    <row r="33" spans="1:14">
      <c r="A33" s="1"/>
      <c r="B33" s="66"/>
      <c r="C33" s="66"/>
      <c r="D33" s="66"/>
      <c r="E33" s="66"/>
      <c r="F33" s="66"/>
      <c r="G33" s="66"/>
      <c r="H33" s="66"/>
      <c r="I33" s="66"/>
    </row>
    <row r="34" spans="1:14" ht="20" customHeight="1">
      <c r="A34" s="1"/>
      <c r="B34" s="127" t="s">
        <v>424</v>
      </c>
      <c r="C34" s="127"/>
      <c r="D34" s="127"/>
      <c r="F34" s="128" t="s">
        <v>432</v>
      </c>
      <c r="G34" s="128"/>
      <c r="H34" s="128"/>
      <c r="I34" s="128"/>
      <c r="J34" s="128"/>
      <c r="K34" s="128"/>
    </row>
    <row r="35" spans="1:14">
      <c r="A35" s="1"/>
      <c r="C35" s="57">
        <f>1/14*100</f>
        <v>7.1428571428571423</v>
      </c>
      <c r="D35" s="66"/>
      <c r="E35" s="66"/>
      <c r="F35" s="113">
        <v>5</v>
      </c>
      <c r="G35" s="66"/>
      <c r="H35" s="66"/>
      <c r="I35" s="66"/>
    </row>
    <row r="36" spans="1:14">
      <c r="A36" s="1"/>
      <c r="C36" s="57">
        <f>C35+1/7*100</f>
        <v>21.428571428571427</v>
      </c>
      <c r="D36" s="66"/>
      <c r="E36" s="66"/>
      <c r="F36" s="113">
        <v>15</v>
      </c>
      <c r="G36" s="66"/>
      <c r="H36" s="66"/>
      <c r="I36" s="66"/>
    </row>
    <row r="37" spans="1:14">
      <c r="A37" s="1"/>
      <c r="C37" s="57">
        <f t="shared" ref="C37:C41" si="6">C36+1/7*100</f>
        <v>35.714285714285708</v>
      </c>
      <c r="D37" s="66"/>
      <c r="E37" s="66"/>
      <c r="F37" s="113">
        <v>25</v>
      </c>
      <c r="G37" s="66"/>
      <c r="H37" s="66"/>
      <c r="I37" s="66"/>
    </row>
    <row r="38" spans="1:14">
      <c r="A38" s="1"/>
      <c r="C38" s="57">
        <f t="shared" si="6"/>
        <v>49.999999999999993</v>
      </c>
      <c r="D38" s="66"/>
      <c r="E38" s="66"/>
      <c r="F38" s="113">
        <v>35</v>
      </c>
      <c r="G38" s="66"/>
      <c r="H38" s="66"/>
      <c r="I38" s="66"/>
    </row>
    <row r="39" spans="1:14">
      <c r="A39" s="1"/>
      <c r="C39" s="57">
        <f t="shared" si="6"/>
        <v>64.285714285714278</v>
      </c>
      <c r="D39" s="66"/>
      <c r="E39" s="66"/>
      <c r="F39" s="113">
        <v>50</v>
      </c>
      <c r="G39" s="66"/>
      <c r="H39" s="66"/>
      <c r="I39" s="66"/>
    </row>
    <row r="40" spans="1:14">
      <c r="A40" s="1"/>
      <c r="C40" s="57">
        <f t="shared" si="6"/>
        <v>78.571428571428555</v>
      </c>
      <c r="D40" s="66"/>
      <c r="E40" s="66"/>
      <c r="F40" s="113">
        <v>70</v>
      </c>
      <c r="G40" s="66"/>
      <c r="H40" s="66"/>
      <c r="I40" s="66"/>
    </row>
    <row r="41" spans="1:14">
      <c r="A41" s="1"/>
      <c r="C41" s="57">
        <f t="shared" si="6"/>
        <v>92.857142857142833</v>
      </c>
      <c r="D41" s="66"/>
      <c r="E41" s="66"/>
      <c r="F41" s="113">
        <v>90</v>
      </c>
      <c r="G41" s="66"/>
      <c r="H41" s="66"/>
      <c r="I41" s="66"/>
    </row>
    <row r="42" spans="1:14">
      <c r="A42" s="1"/>
      <c r="B42" s="2"/>
      <c r="C42" s="3"/>
      <c r="D42" s="4"/>
      <c r="E42" s="3"/>
      <c r="F42" s="4"/>
    </row>
    <row r="43" spans="1:14">
      <c r="A43" s="1"/>
      <c r="B43" s="2"/>
      <c r="C43" s="3"/>
      <c r="D43" s="4"/>
      <c r="E43" s="3"/>
      <c r="F43" s="4"/>
    </row>
    <row r="44" spans="1:14" ht="18">
      <c r="A44" s="1"/>
      <c r="B44" s="13" t="s">
        <v>120</v>
      </c>
      <c r="C44" s="13"/>
      <c r="D44" s="13"/>
      <c r="E44" s="13"/>
      <c r="F44" s="13"/>
      <c r="G44" s="13"/>
      <c r="H44" s="13"/>
      <c r="I44" s="13"/>
      <c r="J44" s="14"/>
      <c r="K44" s="14"/>
      <c r="L44" s="15"/>
      <c r="M44" s="15"/>
      <c r="N44" s="15"/>
    </row>
    <row r="45" spans="1:14">
      <c r="A45" s="1"/>
      <c r="B45" s="14"/>
      <c r="C45" s="14"/>
      <c r="D45" s="14"/>
      <c r="E45" s="14"/>
      <c r="F45" s="14"/>
      <c r="G45" s="14"/>
      <c r="H45" s="14"/>
      <c r="I45" s="14"/>
      <c r="J45" s="14"/>
      <c r="K45" s="14"/>
      <c r="L45" s="15"/>
      <c r="M45" s="15"/>
      <c r="N45" s="15"/>
    </row>
    <row r="46" spans="1:14">
      <c r="B46" s="16"/>
      <c r="C46" s="16"/>
      <c r="D46" s="16"/>
      <c r="E46" s="16"/>
      <c r="F46" s="16"/>
      <c r="G46" s="17"/>
      <c r="H46" s="17"/>
      <c r="I46" s="16"/>
      <c r="J46" s="16"/>
      <c r="K46" s="16"/>
      <c r="L46" s="15"/>
      <c r="M46" s="15"/>
      <c r="N46" s="18" t="s">
        <v>121</v>
      </c>
    </row>
    <row r="47" spans="1:14">
      <c r="A47" s="5"/>
      <c r="B47" s="19"/>
      <c r="C47" s="20"/>
      <c r="D47" s="20"/>
      <c r="E47" s="20"/>
      <c r="F47" s="20"/>
      <c r="G47" s="20"/>
      <c r="H47" s="20"/>
      <c r="I47" s="21"/>
      <c r="J47" s="21"/>
      <c r="K47" s="21"/>
      <c r="L47" s="22"/>
      <c r="M47" s="22"/>
      <c r="N47" s="22"/>
    </row>
    <row r="48" spans="1:14">
      <c r="B48" s="23"/>
      <c r="C48" s="16"/>
      <c r="D48" s="24"/>
      <c r="E48" s="24"/>
      <c r="F48" s="24"/>
      <c r="G48" s="24" t="s">
        <v>122</v>
      </c>
      <c r="H48" s="24"/>
      <c r="I48" s="24"/>
      <c r="J48" s="24"/>
      <c r="K48" s="24"/>
      <c r="L48" s="24"/>
      <c r="M48" s="25"/>
      <c r="N48" s="25"/>
    </row>
    <row r="49" spans="2:14" ht="29">
      <c r="B49" s="26"/>
      <c r="C49" s="27" t="s">
        <v>123</v>
      </c>
      <c r="D49" s="27" t="s">
        <v>124</v>
      </c>
      <c r="E49" s="27" t="s">
        <v>125</v>
      </c>
      <c r="F49" s="27" t="s">
        <v>126</v>
      </c>
      <c r="G49" s="27" t="s">
        <v>127</v>
      </c>
      <c r="H49" s="27" t="s">
        <v>128</v>
      </c>
      <c r="I49" s="27" t="s">
        <v>129</v>
      </c>
      <c r="J49" s="27" t="s">
        <v>130</v>
      </c>
      <c r="K49" s="27" t="s">
        <v>131</v>
      </c>
      <c r="L49" s="27" t="s">
        <v>132</v>
      </c>
      <c r="M49" s="28" t="s">
        <v>133</v>
      </c>
      <c r="N49" s="28" t="s">
        <v>134</v>
      </c>
    </row>
    <row r="50" spans="2:14">
      <c r="B50" s="29" t="s">
        <v>135</v>
      </c>
      <c r="C50" s="30"/>
      <c r="D50" s="30"/>
      <c r="E50" s="30"/>
      <c r="F50" s="30"/>
      <c r="G50" s="31"/>
      <c r="H50" s="31"/>
      <c r="I50" s="32"/>
      <c r="J50" s="32"/>
      <c r="K50" s="32"/>
      <c r="L50" s="31"/>
      <c r="M50" s="31"/>
      <c r="N50" s="31"/>
    </row>
    <row r="51" spans="2:14">
      <c r="B51" s="33" t="s">
        <v>136</v>
      </c>
      <c r="C51" s="34">
        <v>157.23486311553611</v>
      </c>
      <c r="D51" s="34">
        <v>207.49115104616325</v>
      </c>
      <c r="E51" s="34">
        <v>247.04716852695324</v>
      </c>
      <c r="F51" s="34">
        <v>291.68334762295586</v>
      </c>
      <c r="G51" s="34">
        <v>342.12674900058522</v>
      </c>
      <c r="H51" s="34">
        <v>399.62302808915859</v>
      </c>
      <c r="I51" s="34">
        <v>466.63504628530916</v>
      </c>
      <c r="J51" s="34">
        <v>545.93049306798287</v>
      </c>
      <c r="K51" s="34">
        <v>661.17590638592242</v>
      </c>
      <c r="L51" s="34">
        <v>943.40149136987259</v>
      </c>
      <c r="M51" s="35">
        <v>369.85667073594959</v>
      </c>
      <c r="N51" s="35">
        <v>446.05915603282182</v>
      </c>
    </row>
    <row r="52" spans="2:14">
      <c r="B52" s="33" t="s">
        <v>137</v>
      </c>
      <c r="C52" s="34">
        <v>157.50224770358778</v>
      </c>
      <c r="D52" s="34">
        <v>211.3514275466145</v>
      </c>
      <c r="E52" s="34">
        <v>250.35234136259811</v>
      </c>
      <c r="F52" s="34">
        <v>295.00587741906764</v>
      </c>
      <c r="G52" s="34">
        <v>345.01539144993632</v>
      </c>
      <c r="H52" s="34">
        <v>401.65395675254013</v>
      </c>
      <c r="I52" s="34">
        <v>465.77309404757733</v>
      </c>
      <c r="J52" s="34">
        <v>544.60424936287347</v>
      </c>
      <c r="K52" s="34">
        <v>673.40489891066977</v>
      </c>
      <c r="L52" s="34">
        <v>960.7942687329413</v>
      </c>
      <c r="M52" s="35">
        <v>371.99916038280855</v>
      </c>
      <c r="N52" s="35">
        <v>450.10225120132873</v>
      </c>
    </row>
    <row r="53" spans="2:14">
      <c r="B53" s="33" t="s">
        <v>138</v>
      </c>
      <c r="C53" s="34">
        <v>162.43372990752394</v>
      </c>
      <c r="D53" s="34">
        <v>215.45518045590157</v>
      </c>
      <c r="E53" s="34">
        <v>258.74485047707236</v>
      </c>
      <c r="F53" s="34">
        <v>307.42978988852957</v>
      </c>
      <c r="G53" s="34">
        <v>360.7241962514351</v>
      </c>
      <c r="H53" s="34">
        <v>419.85187968487014</v>
      </c>
      <c r="I53" s="34">
        <v>485.74976667513994</v>
      </c>
      <c r="J53" s="34">
        <v>569.01582637111483</v>
      </c>
      <c r="K53" s="34">
        <v>693.24003641028253</v>
      </c>
      <c r="L53" s="34">
        <v>984.30524116016136</v>
      </c>
      <c r="M53" s="35">
        <v>389.93662163826298</v>
      </c>
      <c r="N53" s="35">
        <v>467.93732990405914</v>
      </c>
    </row>
    <row r="54" spans="2:14">
      <c r="B54" s="33" t="s">
        <v>139</v>
      </c>
      <c r="C54" s="34">
        <v>161.36100287260859</v>
      </c>
      <c r="D54" s="34">
        <v>219.77991899257074</v>
      </c>
      <c r="E54" s="34">
        <v>265.14358291788778</v>
      </c>
      <c r="F54" s="34">
        <v>314.68211821773883</v>
      </c>
      <c r="G54" s="34">
        <v>371.14584292479975</v>
      </c>
      <c r="H54" s="34">
        <v>428.54295247537652</v>
      </c>
      <c r="I54" s="34">
        <v>497.31783794275236</v>
      </c>
      <c r="J54" s="34">
        <v>583.84379045581761</v>
      </c>
      <c r="K54" s="34">
        <v>708.46547195500773</v>
      </c>
      <c r="L54" s="34">
        <v>1011.3814769932339</v>
      </c>
      <c r="M54" s="35">
        <v>399.18525739644929</v>
      </c>
      <c r="N54" s="35">
        <v>482.61295332788507</v>
      </c>
    </row>
    <row r="55" spans="2:14">
      <c r="B55" s="33" t="s">
        <v>140</v>
      </c>
      <c r="C55" s="34">
        <v>166.63881612290578</v>
      </c>
      <c r="D55" s="34">
        <v>224.09044510449547</v>
      </c>
      <c r="E55" s="34">
        <v>270.75654286351482</v>
      </c>
      <c r="F55" s="34">
        <v>321.84733124906006</v>
      </c>
      <c r="G55" s="34">
        <v>378.5739147715081</v>
      </c>
      <c r="H55" s="34">
        <v>440.07714401296101</v>
      </c>
      <c r="I55" s="34">
        <v>513.83564720387881</v>
      </c>
      <c r="J55" s="34">
        <v>604.15223315402284</v>
      </c>
      <c r="K55" s="34">
        <v>737.0502418808461</v>
      </c>
      <c r="L55" s="34">
        <v>1073.895356439378</v>
      </c>
      <c r="M55" s="35">
        <v>407.26202884042885</v>
      </c>
      <c r="N55" s="35">
        <v>501.87230391241661</v>
      </c>
    </row>
    <row r="56" spans="2:14">
      <c r="B56" s="33" t="s">
        <v>141</v>
      </c>
      <c r="C56" s="34">
        <v>169.3659972299169</v>
      </c>
      <c r="D56" s="34">
        <v>234.0519968790355</v>
      </c>
      <c r="E56" s="34">
        <v>280.78353764093504</v>
      </c>
      <c r="F56" s="34">
        <v>332.39996207544203</v>
      </c>
      <c r="G56" s="34">
        <v>391.38505195728118</v>
      </c>
      <c r="H56" s="34">
        <v>452.3405421920848</v>
      </c>
      <c r="I56" s="34">
        <v>525.48161628045614</v>
      </c>
      <c r="J56" s="34">
        <v>621.00783792968002</v>
      </c>
      <c r="K56" s="34">
        <v>752.16791132777917</v>
      </c>
      <c r="L56" s="34">
        <v>1092.7531356718471</v>
      </c>
      <c r="M56" s="35">
        <v>421.88832395077333</v>
      </c>
      <c r="N56" s="35">
        <v>515.09192639235539</v>
      </c>
    </row>
    <row r="57" spans="2:14">
      <c r="B57" s="33" t="s">
        <v>142</v>
      </c>
      <c r="C57" s="34">
        <v>173.96800697439218</v>
      </c>
      <c r="D57" s="34">
        <v>246.33284270833829</v>
      </c>
      <c r="E57" s="34">
        <v>295.98419479902554</v>
      </c>
      <c r="F57" s="34">
        <v>348.70039830358616</v>
      </c>
      <c r="G57" s="34">
        <v>407.75205160722038</v>
      </c>
      <c r="H57" s="34">
        <v>471.91904259417817</v>
      </c>
      <c r="I57" s="34">
        <v>544.16877569182407</v>
      </c>
      <c r="J57" s="34">
        <v>642.91163533369945</v>
      </c>
      <c r="K57" s="34">
        <v>784.07356812914406</v>
      </c>
      <c r="L57" s="34">
        <v>1137.5764032690818</v>
      </c>
      <c r="M57" s="35">
        <v>438.28832557022338</v>
      </c>
      <c r="N57" s="35">
        <v>541.91407114762819</v>
      </c>
    </row>
    <row r="58" spans="2:14">
      <c r="B58" s="33" t="s">
        <v>143</v>
      </c>
      <c r="C58" s="34">
        <v>187.94022266000732</v>
      </c>
      <c r="D58" s="34">
        <v>260.6822026355814</v>
      </c>
      <c r="E58" s="34">
        <v>312.84651556678386</v>
      </c>
      <c r="F58" s="34">
        <v>370.80483440970352</v>
      </c>
      <c r="G58" s="34">
        <v>431.47471871783807</v>
      </c>
      <c r="H58" s="34">
        <v>496.14483259618999</v>
      </c>
      <c r="I58" s="34">
        <v>570.71720918970664</v>
      </c>
      <c r="J58" s="34">
        <v>669.26795435447514</v>
      </c>
      <c r="K58" s="34">
        <v>824.29389155184936</v>
      </c>
      <c r="L58" s="34">
        <v>1193.0182948131578</v>
      </c>
      <c r="M58" s="35">
        <v>462.82816566140798</v>
      </c>
      <c r="N58" s="35">
        <v>569.44656963271041</v>
      </c>
    </row>
    <row r="59" spans="2:14">
      <c r="B59" s="33" t="s">
        <v>144</v>
      </c>
      <c r="C59" s="34">
        <v>189.83990479452052</v>
      </c>
      <c r="D59" s="34">
        <v>268.3532741199117</v>
      </c>
      <c r="E59" s="34">
        <v>322.75834995744805</v>
      </c>
      <c r="F59" s="34">
        <v>379.21109518933326</v>
      </c>
      <c r="G59" s="34">
        <v>440.07428578014128</v>
      </c>
      <c r="H59" s="34">
        <v>506.26339726028715</v>
      </c>
      <c r="I59" s="34">
        <v>582.45321498294675</v>
      </c>
      <c r="J59" s="34">
        <v>675.71560082495705</v>
      </c>
      <c r="K59" s="34">
        <v>820.84702627528168</v>
      </c>
      <c r="L59" s="34">
        <v>1196.3270080644561</v>
      </c>
      <c r="M59" s="35">
        <v>472.0284729176405</v>
      </c>
      <c r="N59" s="35">
        <v>574.79950764875298</v>
      </c>
    </row>
    <row r="60" spans="2:14">
      <c r="B60" s="33" t="s">
        <v>145</v>
      </c>
      <c r="C60" s="34">
        <v>190.10549831695039</v>
      </c>
      <c r="D60" s="34">
        <v>272.26384572177494</v>
      </c>
      <c r="E60" s="34">
        <v>328.05179366251815</v>
      </c>
      <c r="F60" s="34">
        <v>384.06073337499942</v>
      </c>
      <c r="G60" s="34">
        <v>445.12440685223095</v>
      </c>
      <c r="H60" s="34">
        <v>511.30788916927111</v>
      </c>
      <c r="I60" s="34">
        <v>589.08017274896076</v>
      </c>
      <c r="J60" s="34">
        <v>688.01010790063378</v>
      </c>
      <c r="K60" s="34">
        <v>834.78718922007135</v>
      </c>
      <c r="L60" s="34">
        <v>1200.3130229895567</v>
      </c>
      <c r="M60" s="35">
        <v>477.40788803609973</v>
      </c>
      <c r="N60" s="35">
        <v>578.35544489863901</v>
      </c>
    </row>
    <row r="61" spans="2:14">
      <c r="B61" s="33" t="s">
        <v>146</v>
      </c>
      <c r="C61" s="34">
        <v>196.0288401598286</v>
      </c>
      <c r="D61" s="34">
        <v>279.68378558963502</v>
      </c>
      <c r="E61" s="34">
        <v>335.03915358709401</v>
      </c>
      <c r="F61" s="34">
        <v>392.70791688386396</v>
      </c>
      <c r="G61" s="34">
        <v>451.65956497496529</v>
      </c>
      <c r="H61" s="34">
        <v>515.95787931652058</v>
      </c>
      <c r="I61" s="34">
        <v>594.81590452718331</v>
      </c>
      <c r="J61" s="34">
        <v>695.9923491713879</v>
      </c>
      <c r="K61" s="34">
        <v>848.51717704655914</v>
      </c>
      <c r="L61" s="34">
        <v>1234.82233412087</v>
      </c>
      <c r="M61" s="35">
        <v>484.6728145539692</v>
      </c>
      <c r="N61" s="35">
        <v>589.89994138178827</v>
      </c>
    </row>
    <row r="62" spans="2:14">
      <c r="B62" s="33" t="s">
        <v>147</v>
      </c>
      <c r="C62" s="34">
        <v>192.32978335680099</v>
      </c>
      <c r="D62" s="34">
        <v>280.13459881235474</v>
      </c>
      <c r="E62" s="34">
        <v>336.57370275657524</v>
      </c>
      <c r="F62" s="34">
        <v>392.80741132007216</v>
      </c>
      <c r="G62" s="34">
        <v>454.25175533676162</v>
      </c>
      <c r="H62" s="34">
        <v>523.99824806086451</v>
      </c>
      <c r="I62" s="34">
        <v>603.26176986302926</v>
      </c>
      <c r="J62" s="34">
        <v>705.41937913338234</v>
      </c>
      <c r="K62" s="34">
        <v>858.90344852895862</v>
      </c>
      <c r="L62" s="34">
        <v>1255.67620616765</v>
      </c>
      <c r="M62" s="35">
        <v>488.6876575514483</v>
      </c>
      <c r="N62" s="35">
        <v>597.99564963407545</v>
      </c>
    </row>
    <row r="63" spans="2:14">
      <c r="B63" s="33" t="s">
        <v>148</v>
      </c>
      <c r="C63" s="34">
        <v>187.52797010474552</v>
      </c>
      <c r="D63" s="34">
        <v>279.84518720875201</v>
      </c>
      <c r="E63" s="34">
        <v>339.85748692813041</v>
      </c>
      <c r="F63" s="34">
        <v>399.01882535932492</v>
      </c>
      <c r="G63" s="34">
        <v>462.50414711510689</v>
      </c>
      <c r="H63" s="34">
        <v>528.93178434925812</v>
      </c>
      <c r="I63" s="34">
        <v>608.59366438358256</v>
      </c>
      <c r="J63" s="34">
        <v>714.8734174615887</v>
      </c>
      <c r="K63" s="34">
        <v>876.38807449089552</v>
      </c>
      <c r="L63" s="34">
        <v>1276.6974489070453</v>
      </c>
      <c r="M63" s="35">
        <v>496.33238032409918</v>
      </c>
      <c r="N63" s="35">
        <v>609.1125802920368</v>
      </c>
    </row>
    <row r="64" spans="2:14">
      <c r="B64" s="33" t="s">
        <v>149</v>
      </c>
      <c r="C64" s="34">
        <v>188.39244675959318</v>
      </c>
      <c r="D64" s="34">
        <v>281.20687815149756</v>
      </c>
      <c r="E64" s="34">
        <v>342.64654389323721</v>
      </c>
      <c r="F64" s="34">
        <v>403.42981796567676</v>
      </c>
      <c r="G64" s="34">
        <v>465.01606388497709</v>
      </c>
      <c r="H64" s="34">
        <v>538.17506833618165</v>
      </c>
      <c r="I64" s="34">
        <v>618.62741187849065</v>
      </c>
      <c r="J64" s="34">
        <v>725.43935399708823</v>
      </c>
      <c r="K64" s="34">
        <v>888.05948596652161</v>
      </c>
      <c r="L64" s="34">
        <v>1313.3964022613727</v>
      </c>
      <c r="M64" s="35">
        <v>501.39081979388214</v>
      </c>
      <c r="N64" s="35">
        <v>621.6814845431021</v>
      </c>
    </row>
    <row r="65" spans="2:14">
      <c r="B65" s="33" t="s">
        <v>150</v>
      </c>
      <c r="C65" s="34">
        <v>188.57507294429325</v>
      </c>
      <c r="D65" s="34">
        <v>285.15421160534027</v>
      </c>
      <c r="E65" s="34">
        <v>347.96434213289871</v>
      </c>
      <c r="F65" s="34">
        <v>408.26721962053244</v>
      </c>
      <c r="G65" s="34">
        <v>472.9889757902825</v>
      </c>
      <c r="H65" s="34">
        <v>541.11472168392413</v>
      </c>
      <c r="I65" s="34">
        <v>626.2154788677833</v>
      </c>
      <c r="J65" s="34">
        <v>731.70926024289986</v>
      </c>
      <c r="K65" s="34">
        <v>901.12840209376759</v>
      </c>
      <c r="L65" s="34">
        <v>1323.2642997988817</v>
      </c>
      <c r="M65" s="35">
        <v>505.45843994759139</v>
      </c>
      <c r="N65" s="35">
        <v>627.59844897571759</v>
      </c>
    </row>
    <row r="66" spans="2:14">
      <c r="B66" s="33" t="s">
        <v>151</v>
      </c>
      <c r="C66" s="34">
        <v>198.8133244354166</v>
      </c>
      <c r="D66" s="34">
        <v>292.37315826917313</v>
      </c>
      <c r="E66" s="34">
        <v>353.91349836425309</v>
      </c>
      <c r="F66" s="34">
        <v>410.69057182096662</v>
      </c>
      <c r="G66" s="34">
        <v>472.6696896028958</v>
      </c>
      <c r="H66" s="34">
        <v>543.06291954185951</v>
      </c>
      <c r="I66" s="34">
        <v>627.94619478998584</v>
      </c>
      <c r="J66" s="34">
        <v>734.27347144197677</v>
      </c>
      <c r="K66" s="34">
        <v>903.58158954298813</v>
      </c>
      <c r="L66" s="34">
        <v>1348.6836336527731</v>
      </c>
      <c r="M66" s="35">
        <v>507.79930847047126</v>
      </c>
      <c r="N66" s="35">
        <v>636.17359296659697</v>
      </c>
    </row>
    <row r="67" spans="2:14">
      <c r="B67" s="33" t="s">
        <v>152</v>
      </c>
      <c r="C67" s="34">
        <v>200.56302404535097</v>
      </c>
      <c r="D67" s="34">
        <v>294.59900657115003</v>
      </c>
      <c r="E67" s="34">
        <v>351.83361752213835</v>
      </c>
      <c r="F67" s="34">
        <v>407.89740916687452</v>
      </c>
      <c r="G67" s="34">
        <v>468.73958422198876</v>
      </c>
      <c r="H67" s="34">
        <v>535.31746743570636</v>
      </c>
      <c r="I67" s="34">
        <v>612.44978750815392</v>
      </c>
      <c r="J67" s="34">
        <v>710.48489414708831</v>
      </c>
      <c r="K67" s="34">
        <v>870.78911471164508</v>
      </c>
      <c r="L67" s="34">
        <v>1281.6891632305935</v>
      </c>
      <c r="M67" s="35">
        <v>500.3777478325095</v>
      </c>
      <c r="N67" s="35">
        <v>609.69889735786001</v>
      </c>
    </row>
    <row r="68" spans="2:14">
      <c r="B68" s="33" t="s">
        <v>153</v>
      </c>
      <c r="C68" s="34">
        <v>202.58771683164335</v>
      </c>
      <c r="D68" s="34">
        <v>288.94622283848764</v>
      </c>
      <c r="E68" s="34">
        <v>345.42029563014137</v>
      </c>
      <c r="F68" s="34">
        <v>401.20682830039044</v>
      </c>
      <c r="G68" s="34">
        <v>457.98582523407384</v>
      </c>
      <c r="H68" s="34">
        <v>524.16589900064719</v>
      </c>
      <c r="I68" s="34">
        <v>604.37985401473679</v>
      </c>
      <c r="J68" s="34">
        <v>705.92742424659525</v>
      </c>
      <c r="K68" s="34">
        <v>862.63131971425889</v>
      </c>
      <c r="L68" s="34">
        <v>1263.3361700659862</v>
      </c>
      <c r="M68" s="35">
        <v>489.47339831796779</v>
      </c>
      <c r="N68" s="35">
        <v>603.96127365308325</v>
      </c>
    </row>
    <row r="69" spans="2:14">
      <c r="B69" s="33" t="s">
        <v>154</v>
      </c>
      <c r="C69" s="34">
        <v>198.86843574691684</v>
      </c>
      <c r="D69" s="34">
        <v>292.31469221451897</v>
      </c>
      <c r="E69" s="34">
        <v>346.97884963029037</v>
      </c>
      <c r="F69" s="34">
        <v>401.07025068493158</v>
      </c>
      <c r="G69" s="34">
        <v>459.10265707057926</v>
      </c>
      <c r="H69" s="34">
        <v>523.55281582952966</v>
      </c>
      <c r="I69" s="34">
        <v>599.85004132513666</v>
      </c>
      <c r="J69" s="34">
        <v>698.60047285671237</v>
      </c>
      <c r="K69" s="34">
        <v>852.52576843080885</v>
      </c>
      <c r="L69" s="34">
        <v>1248.3197284165024</v>
      </c>
      <c r="M69" s="35">
        <v>491.44402624054743</v>
      </c>
      <c r="N69" s="35">
        <v>598.22298191034315</v>
      </c>
    </row>
    <row r="70" spans="2:14">
      <c r="B70" s="33" t="s">
        <v>155</v>
      </c>
      <c r="C70" s="34">
        <v>201.64751405020414</v>
      </c>
      <c r="D70" s="34">
        <v>295.76191749607028</v>
      </c>
      <c r="E70" s="34">
        <v>351.23887831604742</v>
      </c>
      <c r="F70" s="34">
        <v>402.34687607652586</v>
      </c>
      <c r="G70" s="34">
        <v>462.55242196873616</v>
      </c>
      <c r="H70" s="34">
        <v>529.56458955504695</v>
      </c>
      <c r="I70" s="34">
        <v>612.27078604234157</v>
      </c>
      <c r="J70" s="34">
        <v>715.31408115445697</v>
      </c>
      <c r="K70" s="34">
        <v>864.79022707149522</v>
      </c>
      <c r="L70" s="34">
        <v>1260.1748005996856</v>
      </c>
      <c r="M70" s="35">
        <v>495.3406653291226</v>
      </c>
      <c r="N70" s="35">
        <v>613.51098919867297</v>
      </c>
    </row>
    <row r="71" spans="2:14">
      <c r="B71" s="33" t="s">
        <v>156</v>
      </c>
      <c r="C71" s="34">
        <v>206.90340602512455</v>
      </c>
      <c r="D71" s="34">
        <v>301.90611429618662</v>
      </c>
      <c r="E71" s="34">
        <v>362.29751197868444</v>
      </c>
      <c r="F71" s="34">
        <v>417.0224444104183</v>
      </c>
      <c r="G71" s="34">
        <v>478.63824388078854</v>
      </c>
      <c r="H71" s="34">
        <v>546.53535843803206</v>
      </c>
      <c r="I71" s="34">
        <v>631.27708676715815</v>
      </c>
      <c r="J71" s="34">
        <v>733.03031783013751</v>
      </c>
      <c r="K71" s="34">
        <v>888.8646983437867</v>
      </c>
      <c r="L71" s="34">
        <v>1277.1047201268582</v>
      </c>
      <c r="M71" s="35">
        <v>512.46503674402095</v>
      </c>
      <c r="N71" s="35">
        <v>627.98551683821336</v>
      </c>
    </row>
    <row r="72" spans="2:14">
      <c r="B72" s="33" t="s">
        <v>157</v>
      </c>
      <c r="C72" s="34">
        <v>207.56338289045689</v>
      </c>
      <c r="D72" s="34">
        <v>302.4977350011273</v>
      </c>
      <c r="E72" s="34">
        <v>364.77946113599563</v>
      </c>
      <c r="F72" s="34">
        <v>422.18725418023587</v>
      </c>
      <c r="G72" s="34">
        <v>485.32993584080248</v>
      </c>
      <c r="H72" s="34">
        <v>557.10709728090114</v>
      </c>
      <c r="I72" s="34">
        <v>642.18037328594289</v>
      </c>
      <c r="J72" s="34">
        <v>748.27376989183927</v>
      </c>
      <c r="K72" s="34">
        <v>898.70034403967077</v>
      </c>
      <c r="L72" s="34">
        <v>1314.0584144824102</v>
      </c>
      <c r="M72" s="35">
        <v>520.06549221568309</v>
      </c>
      <c r="N72" s="35">
        <v>641.24394287214864</v>
      </c>
    </row>
    <row r="73" spans="2:14">
      <c r="B73" s="33" t="s">
        <v>158</v>
      </c>
      <c r="C73" s="34">
        <v>201.07975459031542</v>
      </c>
      <c r="D73" s="34">
        <v>309.2232188429885</v>
      </c>
      <c r="E73" s="34">
        <v>369.27120544554447</v>
      </c>
      <c r="F73" s="34">
        <v>427.96692751987916</v>
      </c>
      <c r="G73" s="34">
        <v>492.71326978937049</v>
      </c>
      <c r="H73" s="34">
        <v>565.54411262089923</v>
      </c>
      <c r="I73" s="34">
        <v>647.36296874449215</v>
      </c>
      <c r="J73" s="34">
        <v>743.88677947250051</v>
      </c>
      <c r="K73" s="34">
        <v>899.16744226733204</v>
      </c>
      <c r="L73" s="34">
        <v>1289.1251530791085</v>
      </c>
      <c r="M73" s="35">
        <v>529.00647004933069</v>
      </c>
      <c r="N73" s="35">
        <v>635.59374513963405</v>
      </c>
    </row>
    <row r="74" spans="2:14">
      <c r="B74" s="33" t="s">
        <v>159</v>
      </c>
      <c r="C74" s="34">
        <v>199.47141356815069</v>
      </c>
      <c r="D74" s="34">
        <v>302.95089461718538</v>
      </c>
      <c r="E74" s="34">
        <v>369.25576984462288</v>
      </c>
      <c r="F74" s="34">
        <v>430.21662673656994</v>
      </c>
      <c r="G74" s="34">
        <v>495.50694833759485</v>
      </c>
      <c r="H74" s="34">
        <v>563.40422069572014</v>
      </c>
      <c r="I74" s="34">
        <v>646.18568465945577</v>
      </c>
      <c r="J74" s="34">
        <v>749.44984831947579</v>
      </c>
      <c r="K74" s="34">
        <v>908.06843732959453</v>
      </c>
      <c r="L74" s="34">
        <v>1287.3001026003094</v>
      </c>
      <c r="M74" s="35">
        <v>528.98540226451871</v>
      </c>
      <c r="N74" s="35">
        <v>639.3084971444797</v>
      </c>
    </row>
    <row r="75" spans="2:14">
      <c r="B75" s="33" t="s">
        <v>160</v>
      </c>
      <c r="C75" s="34">
        <v>193.69814416393046</v>
      </c>
      <c r="D75" s="34">
        <v>301.20958704262193</v>
      </c>
      <c r="E75" s="34">
        <v>368.05673346255787</v>
      </c>
      <c r="F75" s="34">
        <v>430.56700026229043</v>
      </c>
      <c r="G75" s="34">
        <v>489.62884030253224</v>
      </c>
      <c r="H75" s="34">
        <v>562.79513580817127</v>
      </c>
      <c r="I75" s="34">
        <v>646.69646830411205</v>
      </c>
      <c r="J75" s="34">
        <v>750.75316536345031</v>
      </c>
      <c r="K75" s="34">
        <v>916.55874557489278</v>
      </c>
      <c r="L75" s="34">
        <v>1336.1909105180559</v>
      </c>
      <c r="M75" s="35">
        <v>523.2739360387269</v>
      </c>
      <c r="N75" s="35">
        <v>646.56552856242536</v>
      </c>
    </row>
    <row r="76" spans="2:14">
      <c r="B76" s="33" t="s">
        <v>161</v>
      </c>
      <c r="C76" s="34">
        <v>203.96704602599917</v>
      </c>
      <c r="D76" s="34">
        <v>306.84957108736694</v>
      </c>
      <c r="E76" s="34">
        <v>375.98875865143583</v>
      </c>
      <c r="F76" s="34">
        <v>444.32460920719654</v>
      </c>
      <c r="G76" s="34">
        <v>512.09247094363991</v>
      </c>
      <c r="H76" s="34">
        <v>581.9911765756849</v>
      </c>
      <c r="I76" s="34">
        <v>665.46068779350173</v>
      </c>
      <c r="J76" s="34">
        <v>771.23875820054081</v>
      </c>
      <c r="K76" s="34">
        <v>927.45811482516774</v>
      </c>
      <c r="L76" s="34">
        <v>1363.1669353766456</v>
      </c>
      <c r="M76" s="35">
        <v>546.69200077716903</v>
      </c>
      <c r="N76" s="35">
        <v>666.55817736238623</v>
      </c>
    </row>
    <row r="77" spans="2:14">
      <c r="B77" s="36"/>
      <c r="C77" s="37"/>
      <c r="D77" s="37"/>
      <c r="E77" s="37"/>
      <c r="F77" s="36"/>
      <c r="G77" s="38"/>
      <c r="H77" s="38"/>
      <c r="I77" s="39"/>
      <c r="J77" s="39"/>
      <c r="K77" s="39"/>
      <c r="L77" s="38"/>
      <c r="M77" s="38"/>
      <c r="N77" s="38"/>
    </row>
    <row r="78" spans="2:14">
      <c r="B78" s="40"/>
      <c r="C78" s="41"/>
      <c r="D78" s="41"/>
      <c r="E78" s="41"/>
      <c r="F78" s="40"/>
      <c r="G78" s="30"/>
      <c r="H78" s="30"/>
      <c r="I78" s="42"/>
      <c r="J78" s="42"/>
      <c r="K78" s="42"/>
      <c r="L78" s="43"/>
      <c r="M78" s="43"/>
      <c r="N78" s="43"/>
    </row>
    <row r="79" spans="2:14">
      <c r="B79" s="29" t="s">
        <v>162</v>
      </c>
      <c r="C79" s="44"/>
      <c r="D79" s="44"/>
      <c r="E79" s="44"/>
      <c r="F79" s="16"/>
      <c r="G79" s="16"/>
      <c r="H79" s="16"/>
      <c r="I79" s="16"/>
      <c r="J79" s="16"/>
      <c r="K79" s="16"/>
      <c r="L79" s="16"/>
      <c r="M79" s="16"/>
      <c r="N79" s="16"/>
    </row>
    <row r="80" spans="2:14">
      <c r="B80" s="33" t="s">
        <v>136</v>
      </c>
      <c r="C80" s="34">
        <v>92.597548141614254</v>
      </c>
      <c r="D80" s="34">
        <v>151.00174400870128</v>
      </c>
      <c r="E80" s="34">
        <v>184.44676225897553</v>
      </c>
      <c r="F80" s="34">
        <v>230.52223282624385</v>
      </c>
      <c r="G80" s="34">
        <v>277.70359764574408</v>
      </c>
      <c r="H80" s="34">
        <v>330.56951299801636</v>
      </c>
      <c r="I80" s="34">
        <v>388.57862068706652</v>
      </c>
      <c r="J80" s="34">
        <v>459.73668247792574</v>
      </c>
      <c r="K80" s="34">
        <v>563.01505194026799</v>
      </c>
      <c r="L80" s="34">
        <v>812.37698753855341</v>
      </c>
      <c r="M80" s="34">
        <v>303.09850482238443</v>
      </c>
      <c r="N80" s="34">
        <v>366.90369074201533</v>
      </c>
    </row>
    <row r="81" spans="2:14">
      <c r="B81" s="33" t="s">
        <v>137</v>
      </c>
      <c r="C81" s="34">
        <v>100.90595487158068</v>
      </c>
      <c r="D81" s="34">
        <v>153.83576032652329</v>
      </c>
      <c r="E81" s="34">
        <v>186.15004644290744</v>
      </c>
      <c r="F81" s="34">
        <v>232.23187486534775</v>
      </c>
      <c r="G81" s="34">
        <v>280.24579087004537</v>
      </c>
      <c r="H81" s="34">
        <v>331.97715196600615</v>
      </c>
      <c r="I81" s="34">
        <v>388.42455320660275</v>
      </c>
      <c r="J81" s="34">
        <v>459.85409506356137</v>
      </c>
      <c r="K81" s="34">
        <v>568.52597732675042</v>
      </c>
      <c r="L81" s="34">
        <v>829.2974955164957</v>
      </c>
      <c r="M81" s="34">
        <v>305.60177723593256</v>
      </c>
      <c r="N81" s="34">
        <v>371.12032574896466</v>
      </c>
    </row>
    <row r="82" spans="2:14">
      <c r="B82" s="33" t="s">
        <v>138</v>
      </c>
      <c r="C82" s="34">
        <v>103.43885821795237</v>
      </c>
      <c r="D82" s="34">
        <v>155.69132699090304</v>
      </c>
      <c r="E82" s="34">
        <v>193.34603522655487</v>
      </c>
      <c r="F82" s="34">
        <v>244.42342247596142</v>
      </c>
      <c r="G82" s="34">
        <v>296.7960280181465</v>
      </c>
      <c r="H82" s="34">
        <v>351.13873697465652</v>
      </c>
      <c r="I82" s="34">
        <v>409.6771190475979</v>
      </c>
      <c r="J82" s="34">
        <v>484.96180858270441</v>
      </c>
      <c r="K82" s="34">
        <v>597.18093379856077</v>
      </c>
      <c r="L82" s="34">
        <v>862.86012331608447</v>
      </c>
      <c r="M82" s="34">
        <v>323.37493988940253</v>
      </c>
      <c r="N82" s="34">
        <v>389.85222343775797</v>
      </c>
    </row>
    <row r="83" spans="2:14">
      <c r="B83" s="33" t="s">
        <v>139</v>
      </c>
      <c r="C83" s="34">
        <v>102.62097587651105</v>
      </c>
      <c r="D83" s="34">
        <v>160.05041681791562</v>
      </c>
      <c r="E83" s="34">
        <v>202.6248312117807</v>
      </c>
      <c r="F83" s="34">
        <v>255.70128069272229</v>
      </c>
      <c r="G83" s="34">
        <v>306.26322337092785</v>
      </c>
      <c r="H83" s="34">
        <v>359.74415573566932</v>
      </c>
      <c r="I83" s="34">
        <v>420.43020188936384</v>
      </c>
      <c r="J83" s="34">
        <v>498.79401924040212</v>
      </c>
      <c r="K83" s="34">
        <v>612.22007590600174</v>
      </c>
      <c r="L83" s="34">
        <v>884.55134682190874</v>
      </c>
      <c r="M83" s="34">
        <v>331.90306744408315</v>
      </c>
      <c r="N83" s="34">
        <v>405.20844852794801</v>
      </c>
    </row>
    <row r="84" spans="2:14">
      <c r="B84" s="33" t="s">
        <v>140</v>
      </c>
      <c r="C84" s="34">
        <v>112.54389820962444</v>
      </c>
      <c r="D84" s="34">
        <v>165.88504260199414</v>
      </c>
      <c r="E84" s="34">
        <v>208.05772180943546</v>
      </c>
      <c r="F84" s="34">
        <v>262.25871817257001</v>
      </c>
      <c r="G84" s="34">
        <v>313.50175709558465</v>
      </c>
      <c r="H84" s="34">
        <v>370.99102746632951</v>
      </c>
      <c r="I84" s="34">
        <v>438.08575188319384</v>
      </c>
      <c r="J84" s="34">
        <v>518.21388053958231</v>
      </c>
      <c r="K84" s="34">
        <v>638.58685270705894</v>
      </c>
      <c r="L84" s="34">
        <v>946.8326996832551</v>
      </c>
      <c r="M84" s="34">
        <v>341.74653635420475</v>
      </c>
      <c r="N84" s="34">
        <v>424.68695527668245</v>
      </c>
    </row>
    <row r="85" spans="2:14">
      <c r="B85" s="33" t="s">
        <v>141</v>
      </c>
      <c r="C85" s="34">
        <v>112.56122950819672</v>
      </c>
      <c r="D85" s="34">
        <v>174.43150566775279</v>
      </c>
      <c r="E85" s="34">
        <v>220.98009149820888</v>
      </c>
      <c r="F85" s="34">
        <v>274.0096349753905</v>
      </c>
      <c r="G85" s="34">
        <v>329.18526715347474</v>
      </c>
      <c r="H85" s="34">
        <v>387.65053766592951</v>
      </c>
      <c r="I85" s="34">
        <v>451.43659101149768</v>
      </c>
      <c r="J85" s="34">
        <v>538.3520721888633</v>
      </c>
      <c r="K85" s="34">
        <v>657.53721250195952</v>
      </c>
      <c r="L85" s="34">
        <v>973.52769973878128</v>
      </c>
      <c r="M85" s="34">
        <v>358.27527651826983</v>
      </c>
      <c r="N85" s="34">
        <v>440.43284754702307</v>
      </c>
    </row>
    <row r="86" spans="2:14">
      <c r="B86" s="33" t="s">
        <v>142</v>
      </c>
      <c r="C86" s="34">
        <v>114.06042432979764</v>
      </c>
      <c r="D86" s="34">
        <v>186.68047900961682</v>
      </c>
      <c r="E86" s="34">
        <v>235.64643737366032</v>
      </c>
      <c r="F86" s="34">
        <v>291.17764666853384</v>
      </c>
      <c r="G86" s="34">
        <v>347.40792070382832</v>
      </c>
      <c r="H86" s="34">
        <v>406.42779780044492</v>
      </c>
      <c r="I86" s="34">
        <v>471.8989953016486</v>
      </c>
      <c r="J86" s="34">
        <v>564.22296106901558</v>
      </c>
      <c r="K86" s="34">
        <v>694.06584358564646</v>
      </c>
      <c r="L86" s="34">
        <v>1017.568471425311</v>
      </c>
      <c r="M86" s="34">
        <v>374.8503692944081</v>
      </c>
      <c r="N86" s="34">
        <v>467.57298558702479</v>
      </c>
    </row>
    <row r="87" spans="2:14">
      <c r="B87" s="33" t="s">
        <v>143</v>
      </c>
      <c r="C87" s="34">
        <v>125.47313338610914</v>
      </c>
      <c r="D87" s="34">
        <v>200.82320249267136</v>
      </c>
      <c r="E87" s="34">
        <v>251.64363184233073</v>
      </c>
      <c r="F87" s="34">
        <v>313.072933246368</v>
      </c>
      <c r="G87" s="34">
        <v>368.87773810817828</v>
      </c>
      <c r="H87" s="34">
        <v>428.98248390784397</v>
      </c>
      <c r="I87" s="34">
        <v>495.78432798405987</v>
      </c>
      <c r="J87" s="34">
        <v>584.44729267256412</v>
      </c>
      <c r="K87" s="34">
        <v>724.80480880823848</v>
      </c>
      <c r="L87" s="34">
        <v>1069.3538486225093</v>
      </c>
      <c r="M87" s="34">
        <v>397.5969713869265</v>
      </c>
      <c r="N87" s="34">
        <v>491.5141826683568</v>
      </c>
    </row>
    <row r="88" spans="2:14">
      <c r="B88" s="33" t="s">
        <v>144</v>
      </c>
      <c r="C88" s="34">
        <v>126.82568733006627</v>
      </c>
      <c r="D88" s="34">
        <v>208.54486756033336</v>
      </c>
      <c r="E88" s="34">
        <v>261.48301586570557</v>
      </c>
      <c r="F88" s="34">
        <v>319.1452422742156</v>
      </c>
      <c r="G88" s="34">
        <v>378.94195218733688</v>
      </c>
      <c r="H88" s="34">
        <v>441.88474533861626</v>
      </c>
      <c r="I88" s="34">
        <v>509.23533106162427</v>
      </c>
      <c r="J88" s="34">
        <v>596.58422958079052</v>
      </c>
      <c r="K88" s="34">
        <v>732.62140490054685</v>
      </c>
      <c r="L88" s="34">
        <v>1070.602759644036</v>
      </c>
      <c r="M88" s="34">
        <v>409.42415039925118</v>
      </c>
      <c r="N88" s="34">
        <v>499.84889381509794</v>
      </c>
    </row>
    <row r="89" spans="2:14">
      <c r="B89" s="33" t="s">
        <v>145</v>
      </c>
      <c r="C89" s="34">
        <v>123.27126169354963</v>
      </c>
      <c r="D89" s="34">
        <v>212.42682580287334</v>
      </c>
      <c r="E89" s="34">
        <v>267.84772913313913</v>
      </c>
      <c r="F89" s="34">
        <v>325.1339976886257</v>
      </c>
      <c r="G89" s="34">
        <v>383.15380698577718</v>
      </c>
      <c r="H89" s="34">
        <v>446.59707128127104</v>
      </c>
      <c r="I89" s="34">
        <v>516.42276624755345</v>
      </c>
      <c r="J89" s="34">
        <v>607.643757194974</v>
      </c>
      <c r="K89" s="34">
        <v>743.96866373990849</v>
      </c>
      <c r="L89" s="34">
        <v>1092.1565788343157</v>
      </c>
      <c r="M89" s="34">
        <v>414.42525675165984</v>
      </c>
      <c r="N89" s="34">
        <v>503.84645289527452</v>
      </c>
    </row>
    <row r="90" spans="2:14">
      <c r="B90" s="33" t="s">
        <v>146</v>
      </c>
      <c r="C90" s="34">
        <v>125.32691665951035</v>
      </c>
      <c r="D90" s="34">
        <v>220.3652158239764</v>
      </c>
      <c r="E90" s="34">
        <v>275.76014057386931</v>
      </c>
      <c r="F90" s="34">
        <v>329.55330663305966</v>
      </c>
      <c r="G90" s="34">
        <v>388.11026719831062</v>
      </c>
      <c r="H90" s="34">
        <v>450.95835210438543</v>
      </c>
      <c r="I90" s="34">
        <v>521.24524892969782</v>
      </c>
      <c r="J90" s="34">
        <v>614.09287151743274</v>
      </c>
      <c r="K90" s="34">
        <v>756.83669459030489</v>
      </c>
      <c r="L90" s="34">
        <v>1119.680878895098</v>
      </c>
      <c r="M90" s="34">
        <v>419.11963522908087</v>
      </c>
      <c r="N90" s="34">
        <v>515.40695859704601</v>
      </c>
    </row>
    <row r="91" spans="2:14">
      <c r="B91" s="33" t="s">
        <v>147</v>
      </c>
      <c r="C91" s="34">
        <v>123.31284501875862</v>
      </c>
      <c r="D91" s="34">
        <v>215.78339072711151</v>
      </c>
      <c r="E91" s="34">
        <v>273.42561487281984</v>
      </c>
      <c r="F91" s="34">
        <v>331.30958133256189</v>
      </c>
      <c r="G91" s="34">
        <v>390.80929985126534</v>
      </c>
      <c r="H91" s="34">
        <v>457.51353217203325</v>
      </c>
      <c r="I91" s="34">
        <v>529.01837335035771</v>
      </c>
      <c r="J91" s="34">
        <v>626.26237632822051</v>
      </c>
      <c r="K91" s="34">
        <v>769.63085951811922</v>
      </c>
      <c r="L91" s="34">
        <v>1142.5265743579334</v>
      </c>
      <c r="M91" s="34">
        <v>423.0443347151849</v>
      </c>
      <c r="N91" s="34">
        <v>522.19657803942778</v>
      </c>
    </row>
    <row r="92" spans="2:14">
      <c r="B92" s="33" t="s">
        <v>148</v>
      </c>
      <c r="C92" s="34">
        <v>114.62384270708816</v>
      </c>
      <c r="D92" s="34">
        <v>213.22174222079329</v>
      </c>
      <c r="E92" s="34">
        <v>273.67793132602196</v>
      </c>
      <c r="F92" s="34">
        <v>334.84308448885878</v>
      </c>
      <c r="G92" s="34">
        <v>396.82234560784059</v>
      </c>
      <c r="H92" s="34">
        <v>462.68193468538641</v>
      </c>
      <c r="I92" s="34">
        <v>534.41068988354243</v>
      </c>
      <c r="J92" s="34">
        <v>631.63016827808462</v>
      </c>
      <c r="K92" s="34">
        <v>779.91054457070038</v>
      </c>
      <c r="L92" s="34">
        <v>1162.5749597011063</v>
      </c>
      <c r="M92" s="34">
        <v>429.8150009290589</v>
      </c>
      <c r="N92" s="34">
        <v>531.11493188976567</v>
      </c>
    </row>
    <row r="93" spans="2:14">
      <c r="B93" s="33" t="s">
        <v>149</v>
      </c>
      <c r="C93" s="34">
        <v>115.03658707177179</v>
      </c>
      <c r="D93" s="34">
        <v>213.87325624928425</v>
      </c>
      <c r="E93" s="34">
        <v>275.74232378265185</v>
      </c>
      <c r="F93" s="34">
        <v>336.64410151034906</v>
      </c>
      <c r="G93" s="34">
        <v>401.26645787433847</v>
      </c>
      <c r="H93" s="34">
        <v>469.64291250886652</v>
      </c>
      <c r="I93" s="34">
        <v>545.3123364251328</v>
      </c>
      <c r="J93" s="34">
        <v>642.02280704374641</v>
      </c>
      <c r="K93" s="34">
        <v>795.71535364277088</v>
      </c>
      <c r="L93" s="34">
        <v>1197.3236362787711</v>
      </c>
      <c r="M93" s="34">
        <v>434.47161656607443</v>
      </c>
      <c r="N93" s="34">
        <v>543.82559053293312</v>
      </c>
    </row>
    <row r="94" spans="2:14">
      <c r="B94" s="33" t="s">
        <v>150</v>
      </c>
      <c r="C94" s="34">
        <v>106.47784799600866</v>
      </c>
      <c r="D94" s="34">
        <v>213.91865109987489</v>
      </c>
      <c r="E94" s="34">
        <v>276.38677590120477</v>
      </c>
      <c r="F94" s="34">
        <v>338.07209329867715</v>
      </c>
      <c r="G94" s="34">
        <v>400.86487837056183</v>
      </c>
      <c r="H94" s="34">
        <v>467.44459489578043</v>
      </c>
      <c r="I94" s="34">
        <v>550.73443054514371</v>
      </c>
      <c r="J94" s="34">
        <v>654.6475561459165</v>
      </c>
      <c r="K94" s="34">
        <v>808.36069582867287</v>
      </c>
      <c r="L94" s="34">
        <v>1204.9152040052456</v>
      </c>
      <c r="M94" s="34">
        <v>432.65132326321861</v>
      </c>
      <c r="N94" s="34">
        <v>545.89087720356304</v>
      </c>
    </row>
    <row r="95" spans="2:14">
      <c r="B95" s="33" t="s">
        <v>151</v>
      </c>
      <c r="C95" s="34">
        <v>115.25837225074</v>
      </c>
      <c r="D95" s="34">
        <v>218.614154162933</v>
      </c>
      <c r="E95" s="34">
        <v>279.36638044716221</v>
      </c>
      <c r="F95" s="34">
        <v>338.34186101205256</v>
      </c>
      <c r="G95" s="34">
        <v>401.9224319562652</v>
      </c>
      <c r="H95" s="34">
        <v>472.3245444189231</v>
      </c>
      <c r="I95" s="34">
        <v>554.6318870124984</v>
      </c>
      <c r="J95" s="34">
        <v>655.48671541069291</v>
      </c>
      <c r="K95" s="34">
        <v>816.60583293514776</v>
      </c>
      <c r="L95" s="34">
        <v>1243.7582288450772</v>
      </c>
      <c r="M95" s="34">
        <v>437.534185967165</v>
      </c>
      <c r="N95" s="34">
        <v>555.30421700480497</v>
      </c>
    </row>
    <row r="96" spans="2:14">
      <c r="B96" s="33" t="s">
        <v>152</v>
      </c>
      <c r="C96" s="34">
        <v>116.70597131156498</v>
      </c>
      <c r="D96" s="34">
        <v>219.91191576477112</v>
      </c>
      <c r="E96" s="34">
        <v>279.60749260521146</v>
      </c>
      <c r="F96" s="34">
        <v>335.50119976917483</v>
      </c>
      <c r="G96" s="34">
        <v>396.43481921335172</v>
      </c>
      <c r="H96" s="34">
        <v>466.05550014266186</v>
      </c>
      <c r="I96" s="34">
        <v>539.92019120402585</v>
      </c>
      <c r="J96" s="34">
        <v>633.70089438856576</v>
      </c>
      <c r="K96" s="34">
        <v>786.5534141784982</v>
      </c>
      <c r="L96" s="34">
        <v>1178.6949000307011</v>
      </c>
      <c r="M96" s="34">
        <v>429.31767735516945</v>
      </c>
      <c r="N96" s="34">
        <v>529.95278228069901</v>
      </c>
    </row>
    <row r="97" spans="2:14">
      <c r="B97" s="33" t="s">
        <v>153</v>
      </c>
      <c r="C97" s="34">
        <v>119.64265504399253</v>
      </c>
      <c r="D97" s="34">
        <v>216.20225983821578</v>
      </c>
      <c r="E97" s="34">
        <v>274.2275266257115</v>
      </c>
      <c r="F97" s="34">
        <v>328.5621718744822</v>
      </c>
      <c r="G97" s="34">
        <v>388.52768419630405</v>
      </c>
      <c r="H97" s="34">
        <v>454.0087941347407</v>
      </c>
      <c r="I97" s="34">
        <v>531.36002389586679</v>
      </c>
      <c r="J97" s="34">
        <v>628.69915104703432</v>
      </c>
      <c r="K97" s="34">
        <v>776.93867667811048</v>
      </c>
      <c r="L97" s="34">
        <v>1158.0658762510388</v>
      </c>
      <c r="M97" s="34">
        <v>419.64181400424098</v>
      </c>
      <c r="N97" s="34">
        <v>524.83068200410776</v>
      </c>
    </row>
    <row r="98" spans="2:14">
      <c r="B98" s="33" t="s">
        <v>154</v>
      </c>
      <c r="C98" s="34">
        <v>116.68054039797116</v>
      </c>
      <c r="D98" s="34">
        <v>216.01429584637376</v>
      </c>
      <c r="E98" s="34">
        <v>272.65912379731378</v>
      </c>
      <c r="F98" s="34">
        <v>327.09119891659088</v>
      </c>
      <c r="G98" s="34">
        <v>387.47365701867778</v>
      </c>
      <c r="H98" s="34">
        <v>453.91711813905994</v>
      </c>
      <c r="I98" s="34">
        <v>528.33585638296779</v>
      </c>
      <c r="J98" s="34">
        <v>620.7078195269562</v>
      </c>
      <c r="K98" s="34">
        <v>769.80829588534334</v>
      </c>
      <c r="L98" s="34">
        <v>1146.1798404729504</v>
      </c>
      <c r="M98" s="34">
        <v>419.16121299917603</v>
      </c>
      <c r="N98" s="34">
        <v>518.04446163538012</v>
      </c>
    </row>
    <row r="99" spans="2:14">
      <c r="B99" s="33" t="s">
        <v>155</v>
      </c>
      <c r="C99" s="34">
        <v>115.49162404969702</v>
      </c>
      <c r="D99" s="34">
        <v>216.2825033628902</v>
      </c>
      <c r="E99" s="34">
        <v>275.2836745279966</v>
      </c>
      <c r="F99" s="34">
        <v>329.82389522620889</v>
      </c>
      <c r="G99" s="34">
        <v>390.01229928591084</v>
      </c>
      <c r="H99" s="34">
        <v>459.21948084738148</v>
      </c>
      <c r="I99" s="34">
        <v>539.78775996908473</v>
      </c>
      <c r="J99" s="34">
        <v>635.83442394527844</v>
      </c>
      <c r="K99" s="34">
        <v>780.75043990097515</v>
      </c>
      <c r="L99" s="34">
        <v>1160.8865031538396</v>
      </c>
      <c r="M99" s="34">
        <v>423.3190019506975</v>
      </c>
      <c r="N99" s="34">
        <v>533.23116001655228</v>
      </c>
    </row>
    <row r="100" spans="2:14">
      <c r="B100" s="33" t="s">
        <v>156</v>
      </c>
      <c r="C100" s="34">
        <v>119.12014129299743</v>
      </c>
      <c r="D100" s="34">
        <v>221.48242032877101</v>
      </c>
      <c r="E100" s="34">
        <v>285.42231251902115</v>
      </c>
      <c r="F100" s="34">
        <v>345.1646064004978</v>
      </c>
      <c r="G100" s="34">
        <v>407.22910811339489</v>
      </c>
      <c r="H100" s="34">
        <v>475.93342368095358</v>
      </c>
      <c r="I100" s="34">
        <v>557.25532818890986</v>
      </c>
      <c r="J100" s="34">
        <v>654.98366668954679</v>
      </c>
      <c r="K100" s="34">
        <v>806.97294662430818</v>
      </c>
      <c r="L100" s="34">
        <v>1195.80401991656</v>
      </c>
      <c r="M100" s="34">
        <v>439.02274713680799</v>
      </c>
      <c r="N100" s="34">
        <v>546.89879144391432</v>
      </c>
    </row>
    <row r="101" spans="2:14">
      <c r="B101" s="33" t="s">
        <v>157</v>
      </c>
      <c r="C101" s="34">
        <v>116.89904252053719</v>
      </c>
      <c r="D101" s="34">
        <v>225.61513712517896</v>
      </c>
      <c r="E101" s="34">
        <v>287.5040724847222</v>
      </c>
      <c r="F101" s="34">
        <v>347.68836649966937</v>
      </c>
      <c r="G101" s="34">
        <v>412.34780242782023</v>
      </c>
      <c r="H101" s="34">
        <v>485.13337070443657</v>
      </c>
      <c r="I101" s="34">
        <v>568.23281393636785</v>
      </c>
      <c r="J101" s="34">
        <v>668.86685978211403</v>
      </c>
      <c r="K101" s="34">
        <v>816.01052468850651</v>
      </c>
      <c r="L101" s="34">
        <v>1202.8341473355606</v>
      </c>
      <c r="M101" s="34">
        <v>448.49643801685971</v>
      </c>
      <c r="N101" s="34">
        <v>560.57982657781747</v>
      </c>
    </row>
    <row r="102" spans="2:14">
      <c r="B102" s="33" t="s">
        <v>158</v>
      </c>
      <c r="C102" s="34">
        <v>112.6388055176221</v>
      </c>
      <c r="D102" s="34">
        <v>230.37337278106503</v>
      </c>
      <c r="E102" s="34">
        <v>292.01328152628054</v>
      </c>
      <c r="F102" s="34">
        <v>353.29402011504027</v>
      </c>
      <c r="G102" s="34">
        <v>423.28583522433405</v>
      </c>
      <c r="H102" s="34">
        <v>492.64280573125831</v>
      </c>
      <c r="I102" s="34">
        <v>573.11459553375289</v>
      </c>
      <c r="J102" s="34">
        <v>669.0012403954554</v>
      </c>
      <c r="K102" s="34">
        <v>814.96243981513635</v>
      </c>
      <c r="L102" s="34">
        <v>1210.0236994630654</v>
      </c>
      <c r="M102" s="34">
        <v>456.99270348473499</v>
      </c>
      <c r="N102" s="34">
        <v>555.95224327478297</v>
      </c>
    </row>
    <row r="103" spans="2:14">
      <c r="B103" s="33" t="s">
        <v>159</v>
      </c>
      <c r="C103" s="34">
        <v>109.05563866905128</v>
      </c>
      <c r="D103" s="34">
        <v>228.69512044795079</v>
      </c>
      <c r="E103" s="34">
        <v>292.74037917749797</v>
      </c>
      <c r="F103" s="34">
        <v>356.70683638846162</v>
      </c>
      <c r="G103" s="34">
        <v>422.85186545135707</v>
      </c>
      <c r="H103" s="34">
        <v>492.4063191286412</v>
      </c>
      <c r="I103" s="34">
        <v>574.53249865990665</v>
      </c>
      <c r="J103" s="34">
        <v>671.17431487225895</v>
      </c>
      <c r="K103" s="34">
        <v>825.14739521398531</v>
      </c>
      <c r="L103" s="34">
        <v>1197.1641658679873</v>
      </c>
      <c r="M103" s="34">
        <v>455.74815419919878</v>
      </c>
      <c r="N103" s="34">
        <v>559.0623926646939</v>
      </c>
    </row>
    <row r="104" spans="2:14">
      <c r="B104" s="33" t="s">
        <v>160</v>
      </c>
      <c r="C104" s="34">
        <v>110.53996653829479</v>
      </c>
      <c r="D104" s="34">
        <v>224.58416804839024</v>
      </c>
      <c r="E104" s="34">
        <v>292.98141749001331</v>
      </c>
      <c r="F104" s="34">
        <v>356.58121915732596</v>
      </c>
      <c r="G104" s="34">
        <v>422.85284595012808</v>
      </c>
      <c r="H104" s="34">
        <v>493.13763495276055</v>
      </c>
      <c r="I104" s="34">
        <v>574.90581018228465</v>
      </c>
      <c r="J104" s="34">
        <v>673.42340514607258</v>
      </c>
      <c r="K104" s="34">
        <v>827.48903520136616</v>
      </c>
      <c r="L104" s="34">
        <v>1236.374224545069</v>
      </c>
      <c r="M104" s="34">
        <v>455.4416281553813</v>
      </c>
      <c r="N104" s="34">
        <v>565.50195422116644</v>
      </c>
    </row>
    <row r="105" spans="2:14">
      <c r="B105" s="33" t="s">
        <v>161</v>
      </c>
      <c r="C105" s="34">
        <v>117.5851767257021</v>
      </c>
      <c r="D105" s="34">
        <v>237.12626613016604</v>
      </c>
      <c r="E105" s="34">
        <v>304.5408951660832</v>
      </c>
      <c r="F105" s="34">
        <v>371.05669339091594</v>
      </c>
      <c r="G105" s="34">
        <v>440.18739344395613</v>
      </c>
      <c r="H105" s="34">
        <v>509.80312326057992</v>
      </c>
      <c r="I105" s="34">
        <v>588.27713210849981</v>
      </c>
      <c r="J105" s="34">
        <v>689.66361469700348</v>
      </c>
      <c r="K105" s="34">
        <v>846.68251933445367</v>
      </c>
      <c r="L105" s="34">
        <v>1265.3516562897132</v>
      </c>
      <c r="M105" s="34">
        <v>475.73229801715775</v>
      </c>
      <c r="N105" s="34">
        <v>586.56014608860676</v>
      </c>
    </row>
    <row r="106" spans="2:14">
      <c r="B106" s="36"/>
      <c r="C106" s="36"/>
      <c r="D106" s="36"/>
      <c r="E106" s="36"/>
      <c r="F106" s="36"/>
      <c r="G106" s="38"/>
      <c r="H106" s="38"/>
      <c r="I106" s="45"/>
      <c r="J106" s="45"/>
      <c r="K106" s="45"/>
      <c r="L106" s="46"/>
      <c r="M106" s="46"/>
      <c r="N106" s="46"/>
    </row>
    <row r="107" spans="2:14">
      <c r="B107" s="40" t="s">
        <v>163</v>
      </c>
      <c r="C107" s="40"/>
      <c r="D107" s="40"/>
      <c r="E107" s="40"/>
      <c r="F107" s="40"/>
      <c r="G107" s="30"/>
      <c r="H107" s="30"/>
      <c r="I107" s="47"/>
      <c r="J107" s="47"/>
      <c r="K107" s="47"/>
      <c r="L107" s="43"/>
      <c r="M107" s="43"/>
      <c r="N107" s="43"/>
    </row>
    <row r="108" spans="2:14">
      <c r="B108" s="33" t="s">
        <v>164</v>
      </c>
      <c r="C108" s="33"/>
      <c r="D108" s="33"/>
      <c r="E108" s="33"/>
      <c r="F108" s="33"/>
      <c r="G108" s="33"/>
      <c r="H108" s="33"/>
      <c r="I108" s="33"/>
      <c r="J108" s="33"/>
      <c r="K108" s="33"/>
      <c r="L108" s="33"/>
      <c r="M108" s="33"/>
      <c r="N108" s="16"/>
    </row>
    <row r="109" spans="2:14">
      <c r="B109" s="33" t="s">
        <v>165</v>
      </c>
      <c r="C109" s="33"/>
      <c r="D109" s="33"/>
      <c r="E109" s="33"/>
      <c r="F109" s="33"/>
      <c r="G109" s="33"/>
      <c r="H109" s="33"/>
      <c r="I109" s="33"/>
      <c r="J109" s="33"/>
      <c r="K109" s="33"/>
      <c r="L109" s="33"/>
      <c r="M109" s="33"/>
      <c r="N109" s="43"/>
    </row>
    <row r="110" spans="2:14">
      <c r="B110" s="33" t="s">
        <v>166</v>
      </c>
      <c r="C110" s="33"/>
      <c r="D110" s="33"/>
      <c r="E110" s="33"/>
      <c r="F110" s="33"/>
      <c r="G110" s="33"/>
      <c r="H110" s="33"/>
      <c r="I110" s="33"/>
      <c r="J110" s="33"/>
      <c r="K110" s="33"/>
      <c r="L110" s="33"/>
      <c r="M110" s="33"/>
      <c r="N110" s="43"/>
    </row>
    <row r="111" spans="2:14">
      <c r="B111" s="16" t="s">
        <v>433</v>
      </c>
      <c r="C111" s="40"/>
      <c r="D111" s="40"/>
      <c r="E111" s="40"/>
      <c r="F111" s="40"/>
      <c r="G111" s="30"/>
      <c r="H111" s="30"/>
      <c r="I111" s="47"/>
      <c r="J111" s="47"/>
      <c r="K111" s="47"/>
      <c r="L111" s="43"/>
      <c r="M111" s="43"/>
      <c r="N111" s="43"/>
    </row>
    <row r="112" spans="2:14">
      <c r="B112" s="16" t="s">
        <v>168</v>
      </c>
      <c r="C112" s="40"/>
      <c r="D112" s="40"/>
      <c r="E112" s="40"/>
      <c r="F112" s="40"/>
      <c r="G112" s="30"/>
      <c r="H112" s="30"/>
      <c r="I112" s="47"/>
      <c r="J112" s="47"/>
      <c r="K112" s="47"/>
      <c r="L112" s="43"/>
      <c r="M112" s="43"/>
      <c r="N112" s="43"/>
    </row>
    <row r="113" spans="2:14">
      <c r="B113" s="40" t="s">
        <v>169</v>
      </c>
      <c r="C113" s="40"/>
      <c r="D113" s="40"/>
      <c r="E113" s="40"/>
      <c r="F113" s="40"/>
      <c r="G113" s="30"/>
      <c r="H113" s="30"/>
      <c r="I113" s="47"/>
      <c r="J113" s="47"/>
      <c r="K113" s="47"/>
      <c r="L113" s="43"/>
      <c r="M113" s="43"/>
      <c r="N113" s="43"/>
    </row>
    <row r="114" spans="2:14">
      <c r="B114" s="40" t="s">
        <v>170</v>
      </c>
      <c r="C114" s="40"/>
      <c r="D114" s="40"/>
      <c r="E114" s="40"/>
      <c r="F114" s="40"/>
      <c r="G114" s="30"/>
      <c r="H114" s="30"/>
      <c r="I114" s="47"/>
      <c r="J114" s="47"/>
      <c r="K114" s="47"/>
      <c r="L114" s="43"/>
      <c r="M114" s="43"/>
      <c r="N114" s="43"/>
    </row>
    <row r="117" spans="2:14" ht="18">
      <c r="B117" s="16"/>
      <c r="C117" s="51" t="s">
        <v>171</v>
      </c>
      <c r="D117" s="52"/>
      <c r="E117" s="52"/>
      <c r="F117" s="52"/>
      <c r="G117" s="52"/>
      <c r="H117" s="52"/>
      <c r="I117" s="52"/>
      <c r="J117" s="52"/>
      <c r="K117" s="14"/>
      <c r="L117" s="14"/>
    </row>
    <row r="118" spans="2:14">
      <c r="B118" s="16"/>
      <c r="C118" s="14"/>
      <c r="D118" s="14"/>
      <c r="E118" s="14"/>
      <c r="F118" s="14"/>
      <c r="G118" s="14"/>
      <c r="H118" s="14"/>
      <c r="I118" s="14"/>
      <c r="J118" s="14"/>
      <c r="K118" s="14"/>
      <c r="L118" s="14"/>
    </row>
    <row r="119" spans="2:14">
      <c r="B119" s="16"/>
      <c r="C119" s="16"/>
      <c r="D119" s="16"/>
      <c r="E119" s="16"/>
      <c r="F119" s="16"/>
      <c r="G119" s="16"/>
      <c r="H119" s="17"/>
      <c r="I119" s="17"/>
      <c r="J119" s="16"/>
      <c r="K119" s="16"/>
      <c r="L119" s="18" t="s">
        <v>121</v>
      </c>
    </row>
    <row r="120" spans="2:14">
      <c r="B120" s="16"/>
      <c r="C120" s="19"/>
      <c r="D120" s="20"/>
      <c r="E120" s="20"/>
      <c r="F120" s="20"/>
      <c r="G120" s="20"/>
      <c r="H120" s="20"/>
      <c r="I120" s="20"/>
      <c r="J120" s="21"/>
      <c r="K120" s="21"/>
      <c r="L120" s="21"/>
    </row>
    <row r="121" spans="2:14">
      <c r="B121" s="16"/>
      <c r="C121" s="23"/>
      <c r="D121" s="53"/>
      <c r="E121" s="53"/>
      <c r="F121" s="53" t="s">
        <v>172</v>
      </c>
      <c r="G121" s="53"/>
      <c r="H121" s="53"/>
      <c r="I121" s="54"/>
      <c r="J121" s="54"/>
      <c r="K121" s="54"/>
      <c r="L121" s="54"/>
    </row>
    <row r="122" spans="2:14" ht="71">
      <c r="B122" s="16"/>
      <c r="C122" s="26"/>
      <c r="D122" s="55" t="s">
        <v>173</v>
      </c>
      <c r="E122" s="55" t="s">
        <v>174</v>
      </c>
      <c r="F122" s="55" t="s">
        <v>175</v>
      </c>
      <c r="G122" s="55" t="s">
        <v>176</v>
      </c>
      <c r="H122" s="55" t="s">
        <v>177</v>
      </c>
      <c r="I122" s="55" t="s">
        <v>134</v>
      </c>
      <c r="J122" s="55" t="s">
        <v>178</v>
      </c>
      <c r="K122" s="55" t="s">
        <v>179</v>
      </c>
      <c r="L122" s="55" t="s">
        <v>180</v>
      </c>
    </row>
    <row r="123" spans="2:14">
      <c r="B123" s="16"/>
      <c r="C123" s="29" t="s">
        <v>135</v>
      </c>
      <c r="D123" s="30"/>
      <c r="E123" s="30"/>
      <c r="F123" s="30"/>
      <c r="G123" s="30"/>
      <c r="H123" s="31"/>
      <c r="I123" s="31"/>
      <c r="J123" s="32"/>
      <c r="K123" s="32"/>
      <c r="L123" s="32"/>
    </row>
    <row r="124" spans="2:14">
      <c r="B124" s="16"/>
      <c r="C124" s="33" t="s">
        <v>136</v>
      </c>
      <c r="D124" s="35">
        <v>186.4361633495476</v>
      </c>
      <c r="E124" s="35">
        <v>268.373581162194</v>
      </c>
      <c r="F124" s="35">
        <v>369.85667073594959</v>
      </c>
      <c r="G124" s="35">
        <v>503.27572403047077</v>
      </c>
      <c r="H124" s="35">
        <v>758.7428059994395</v>
      </c>
      <c r="I124" s="35">
        <v>446.05915603282182</v>
      </c>
      <c r="J124" s="56">
        <v>4.0697190521823758</v>
      </c>
      <c r="K124" s="56">
        <v>2.0514509160796668</v>
      </c>
      <c r="L124" s="56">
        <v>1.9838247263354611</v>
      </c>
    </row>
    <row r="125" spans="2:14">
      <c r="B125" s="16"/>
      <c r="C125" s="33" t="s">
        <v>137</v>
      </c>
      <c r="D125" s="35">
        <v>189.16513344563131</v>
      </c>
      <c r="E125" s="35">
        <v>271.55096185301693</v>
      </c>
      <c r="F125" s="35">
        <v>371.99916038280855</v>
      </c>
      <c r="G125" s="35">
        <v>501.63308357597026</v>
      </c>
      <c r="H125" s="35">
        <v>767.8801357735864</v>
      </c>
      <c r="I125" s="35">
        <v>450.10225120132873</v>
      </c>
      <c r="J125" s="56">
        <v>4.0593111520431737</v>
      </c>
      <c r="K125" s="56">
        <v>2.0641985723392318</v>
      </c>
      <c r="L125" s="56">
        <v>1.9665313242819469</v>
      </c>
    </row>
    <row r="126" spans="2:14">
      <c r="B126" s="16"/>
      <c r="C126" s="33" t="s">
        <v>138</v>
      </c>
      <c r="D126" s="35">
        <v>192.70154631190525</v>
      </c>
      <c r="E126" s="35">
        <v>281.80654024611835</v>
      </c>
      <c r="F126" s="35">
        <v>389.93662163826298</v>
      </c>
      <c r="G126" s="35">
        <v>524.22425927471147</v>
      </c>
      <c r="H126" s="35">
        <v>794.13197317359709</v>
      </c>
      <c r="I126" s="35">
        <v>467.93732990405914</v>
      </c>
      <c r="J126" s="56">
        <v>4.1210461896772808</v>
      </c>
      <c r="K126" s="56">
        <v>2.0365667883082259</v>
      </c>
      <c r="L126" s="56">
        <v>2.0235261683220465</v>
      </c>
    </row>
    <row r="127" spans="2:14">
      <c r="B127" s="16"/>
      <c r="C127" s="33" t="s">
        <v>139</v>
      </c>
      <c r="D127" s="35">
        <v>195.91111419526729</v>
      </c>
      <c r="E127" s="35">
        <v>288.91755376107261</v>
      </c>
      <c r="F127" s="35">
        <v>399.18525739644929</v>
      </c>
      <c r="G127" s="35">
        <v>537.73679055052844</v>
      </c>
      <c r="H127" s="35">
        <v>811.65172274030624</v>
      </c>
      <c r="I127" s="35">
        <v>482.61295332788507</v>
      </c>
      <c r="J127" s="56">
        <v>4.1429590458626144</v>
      </c>
      <c r="K127" s="56">
        <v>2.0332707876889788</v>
      </c>
      <c r="L127" s="56">
        <v>2.0375835186082187</v>
      </c>
    </row>
    <row r="128" spans="2:14">
      <c r="B128" s="16"/>
      <c r="C128" s="33" t="s">
        <v>140</v>
      </c>
      <c r="D128" s="35">
        <v>200.29278633515131</v>
      </c>
      <c r="E128" s="35">
        <v>295.69302110291267</v>
      </c>
      <c r="F128" s="35">
        <v>407.26202884042885</v>
      </c>
      <c r="G128" s="35">
        <v>555.42268045510332</v>
      </c>
      <c r="H128" s="35">
        <v>846.61529974135863</v>
      </c>
      <c r="I128" s="35">
        <v>501.87230391241661</v>
      </c>
      <c r="J128" s="56">
        <v>4.2268886225623294</v>
      </c>
      <c r="K128" s="56">
        <v>2.0787975303071398</v>
      </c>
      <c r="L128" s="56">
        <v>2.0333334829091374</v>
      </c>
    </row>
    <row r="129" spans="2:12">
      <c r="B129" s="16"/>
      <c r="C129" s="33" t="s">
        <v>141</v>
      </c>
      <c r="D129" s="35">
        <v>208.56720316784441</v>
      </c>
      <c r="E129" s="35">
        <v>306.19658717413336</v>
      </c>
      <c r="F129" s="35">
        <v>421.88832395077333</v>
      </c>
      <c r="G129" s="35">
        <v>570.05425546691015</v>
      </c>
      <c r="H129" s="35">
        <v>863.49614540506241</v>
      </c>
      <c r="I129" s="35">
        <v>515.09192639235539</v>
      </c>
      <c r="J129" s="56">
        <v>4.1401338862954598</v>
      </c>
      <c r="K129" s="56">
        <v>2.0467410363928837</v>
      </c>
      <c r="L129" s="56">
        <v>2.0227932174516372</v>
      </c>
    </row>
    <row r="130" spans="2:12">
      <c r="B130" s="16"/>
      <c r="C130" s="33" t="s">
        <v>142</v>
      </c>
      <c r="D130" s="35">
        <v>216.76096413616898</v>
      </c>
      <c r="E130" s="35">
        <v>321.61787720881284</v>
      </c>
      <c r="F130" s="35">
        <v>438.28832557022338</v>
      </c>
      <c r="G130" s="35">
        <v>591.06235167580564</v>
      </c>
      <c r="H130" s="35">
        <v>902.69530652311084</v>
      </c>
      <c r="I130" s="35">
        <v>541.91407114762819</v>
      </c>
      <c r="J130" s="56">
        <v>4.1644735717084131</v>
      </c>
      <c r="K130" s="56">
        <v>2.0595924049509717</v>
      </c>
      <c r="L130" s="56">
        <v>2.0219891866456692</v>
      </c>
    </row>
    <row r="131" spans="2:12">
      <c r="B131" s="16"/>
      <c r="C131" s="33" t="s">
        <v>143</v>
      </c>
      <c r="D131" s="35">
        <v>231.3075983717774</v>
      </c>
      <c r="E131" s="35">
        <v>342.34955822556242</v>
      </c>
      <c r="F131" s="35">
        <v>462.82816566140798</v>
      </c>
      <c r="G131" s="35">
        <v>616.32686706770312</v>
      </c>
      <c r="H131" s="35">
        <v>952.10024535583386</v>
      </c>
      <c r="I131" s="35">
        <v>569.44656963271041</v>
      </c>
      <c r="J131" s="56">
        <v>4.1161650203359805</v>
      </c>
      <c r="K131" s="56">
        <v>2.0571354900046499</v>
      </c>
      <c r="L131" s="56">
        <v>2.0009207173450085</v>
      </c>
    </row>
    <row r="132" spans="2:12">
      <c r="B132" s="16"/>
      <c r="C132" s="33" t="s">
        <v>144</v>
      </c>
      <c r="D132" s="35">
        <v>236.38911622776968</v>
      </c>
      <c r="E132" s="35">
        <v>349.40327432916757</v>
      </c>
      <c r="F132" s="35">
        <v>472.0284729176405</v>
      </c>
      <c r="G132" s="35">
        <v>624.43250419379194</v>
      </c>
      <c r="H132" s="35">
        <v>951.90144532902536</v>
      </c>
      <c r="I132" s="35">
        <v>574.79950764875298</v>
      </c>
      <c r="J132" s="56">
        <v>4.0268412544502814</v>
      </c>
      <c r="K132" s="56">
        <v>2.0166186998111724</v>
      </c>
      <c r="L132" s="56">
        <v>1.9968282823259238</v>
      </c>
    </row>
    <row r="133" spans="2:12">
      <c r="B133" s="16"/>
      <c r="C133" s="33" t="s">
        <v>145</v>
      </c>
      <c r="D133" s="35">
        <v>239.79783461893709</v>
      </c>
      <c r="E133" s="35">
        <v>355.8380054264619</v>
      </c>
      <c r="F133" s="35">
        <v>477.40788803609973</v>
      </c>
      <c r="G133" s="35">
        <v>633.44165463748993</v>
      </c>
      <c r="H133" s="35">
        <v>954.16095843138726</v>
      </c>
      <c r="I133" s="35">
        <v>578.35544489863901</v>
      </c>
      <c r="J133" s="56">
        <v>3.9790224125569988</v>
      </c>
      <c r="K133" s="56">
        <v>1.9986283895653549</v>
      </c>
      <c r="L133" s="56">
        <v>1.9908765598102625</v>
      </c>
    </row>
    <row r="134" spans="2:12">
      <c r="B134" s="16"/>
      <c r="C134" s="33" t="s">
        <v>146</v>
      </c>
      <c r="D134" s="35">
        <v>246.22232423017286</v>
      </c>
      <c r="E134" s="35">
        <v>362.72179457574822</v>
      </c>
      <c r="F134" s="35">
        <v>484.6728145539692</v>
      </c>
      <c r="G134" s="35">
        <v>642.30894016883053</v>
      </c>
      <c r="H134" s="35">
        <v>974.4580070093175</v>
      </c>
      <c r="I134" s="35">
        <v>589.89994138178827</v>
      </c>
      <c r="J134" s="56">
        <v>3.9576346704386456</v>
      </c>
      <c r="K134" s="56">
        <v>2.0105481012094395</v>
      </c>
      <c r="L134" s="56">
        <v>1.9684357056953485</v>
      </c>
    </row>
    <row r="135" spans="2:12">
      <c r="B135" s="16"/>
      <c r="C135" s="33" t="s">
        <v>147</v>
      </c>
      <c r="D135" s="35">
        <v>245.61220755863928</v>
      </c>
      <c r="E135" s="35">
        <v>364.84334441364535</v>
      </c>
      <c r="F135" s="35">
        <v>488.6876575514483</v>
      </c>
      <c r="G135" s="35">
        <v>651.21222969430028</v>
      </c>
      <c r="H135" s="35">
        <v>987.33805519567159</v>
      </c>
      <c r="I135" s="35">
        <v>597.99564963407545</v>
      </c>
      <c r="J135" s="56">
        <v>4.0199062783145543</v>
      </c>
      <c r="K135" s="56">
        <v>2.020386723378063</v>
      </c>
      <c r="L135" s="56">
        <v>1.9896716959183529</v>
      </c>
    </row>
    <row r="136" spans="2:12">
      <c r="B136" s="16"/>
      <c r="C136" s="33" t="s">
        <v>148</v>
      </c>
      <c r="D136" s="35">
        <v>243.44830165976094</v>
      </c>
      <c r="E136" s="35">
        <v>368.04383030000162</v>
      </c>
      <c r="F136" s="35">
        <v>496.33238032409918</v>
      </c>
      <c r="G136" s="35">
        <v>657.43960898347314</v>
      </c>
      <c r="H136" s="35">
        <v>1006.0726820271797</v>
      </c>
      <c r="I136" s="35">
        <v>609.1125802920368</v>
      </c>
      <c r="J136" s="56">
        <v>4.1325927318780362</v>
      </c>
      <c r="K136" s="56">
        <v>2.0270139968910068</v>
      </c>
      <c r="L136" s="56">
        <v>2.0387588532770482</v>
      </c>
    </row>
    <row r="137" spans="2:12">
      <c r="B137" s="16"/>
      <c r="C137" s="33" t="s">
        <v>149</v>
      </c>
      <c r="D137" s="35">
        <v>244.95704221163174</v>
      </c>
      <c r="E137" s="35">
        <v>372.49523793268111</v>
      </c>
      <c r="F137" s="35">
        <v>501.39081979388214</v>
      </c>
      <c r="G137" s="35">
        <v>666.64522322899882</v>
      </c>
      <c r="H137" s="35">
        <v>1027.7028473132445</v>
      </c>
      <c r="I137" s="35">
        <v>621.6814845431021</v>
      </c>
      <c r="J137" s="56">
        <v>4.1954411191222505</v>
      </c>
      <c r="K137" s="56">
        <v>2.0497041564018366</v>
      </c>
      <c r="L137" s="56">
        <v>2.046852032776846</v>
      </c>
    </row>
    <row r="138" spans="2:12">
      <c r="B138" s="16"/>
      <c r="C138" s="33" t="s">
        <v>150</v>
      </c>
      <c r="D138" s="35">
        <v>250.05339439466786</v>
      </c>
      <c r="E138" s="35">
        <v>378.42863319164286</v>
      </c>
      <c r="F138" s="35">
        <v>505.45843994759139</v>
      </c>
      <c r="G138" s="35">
        <v>674.79631111046865</v>
      </c>
      <c r="H138" s="35">
        <v>1043.406620213995</v>
      </c>
      <c r="I138" s="35">
        <v>627.59844897571759</v>
      </c>
      <c r="J138" s="56">
        <v>4.172735278158834</v>
      </c>
      <c r="K138" s="56">
        <v>2.0642777679648221</v>
      </c>
      <c r="L138" s="56">
        <v>2.0214020336384997</v>
      </c>
    </row>
    <row r="139" spans="2:12">
      <c r="B139" s="16"/>
      <c r="C139" s="33" t="s">
        <v>151</v>
      </c>
      <c r="D139" s="35">
        <v>257.48523743439051</v>
      </c>
      <c r="E139" s="35">
        <v>381.70467020078809</v>
      </c>
      <c r="F139" s="35">
        <v>507.79930847047126</v>
      </c>
      <c r="G139" s="35">
        <v>676.58719883957929</v>
      </c>
      <c r="H139" s="35">
        <v>1045.8539428704132</v>
      </c>
      <c r="I139" s="35">
        <v>636.17359296659697</v>
      </c>
      <c r="J139" s="56">
        <v>4.0618015746899117</v>
      </c>
      <c r="K139" s="56">
        <v>2.0595812665058602</v>
      </c>
      <c r="L139" s="56">
        <v>1.9721492134082559</v>
      </c>
    </row>
    <row r="140" spans="2:12">
      <c r="B140" s="16"/>
      <c r="C140" s="33" t="s">
        <v>152</v>
      </c>
      <c r="D140" s="35">
        <v>259.05442811885229</v>
      </c>
      <c r="E140" s="35">
        <v>381.11489398566124</v>
      </c>
      <c r="F140" s="35">
        <v>500.3777478325095</v>
      </c>
      <c r="G140" s="35">
        <v>658.37819619491086</v>
      </c>
      <c r="H140" s="35">
        <v>1005.8270860619145</v>
      </c>
      <c r="I140" s="35">
        <v>609.69889735786001</v>
      </c>
      <c r="J140" s="56">
        <v>3.8826863272163346</v>
      </c>
      <c r="K140" s="56">
        <v>2.0101355234497622</v>
      </c>
      <c r="L140" s="56">
        <v>1.9315545056150896</v>
      </c>
    </row>
    <row r="141" spans="2:12">
      <c r="B141" s="16"/>
      <c r="C141" s="33" t="s">
        <v>153</v>
      </c>
      <c r="D141" s="35">
        <v>255.32562956108259</v>
      </c>
      <c r="E141" s="35">
        <v>372.19378030613109</v>
      </c>
      <c r="F141" s="35">
        <v>489.47339831796779</v>
      </c>
      <c r="G141" s="35">
        <v>649.71993737330797</v>
      </c>
      <c r="H141" s="35">
        <v>988.74248212309317</v>
      </c>
      <c r="I141" s="35">
        <v>603.96127365308325</v>
      </c>
      <c r="J141" s="56">
        <v>3.87247642871885</v>
      </c>
      <c r="K141" s="56">
        <v>2.0200127024692653</v>
      </c>
      <c r="L141" s="56">
        <v>1.9170554838517262</v>
      </c>
    </row>
    <row r="142" spans="2:12">
      <c r="B142" s="16"/>
      <c r="C142" s="33" t="s">
        <v>154</v>
      </c>
      <c r="D142" s="35">
        <v>253.67282763844923</v>
      </c>
      <c r="E142" s="35">
        <v>374.89808404293154</v>
      </c>
      <c r="F142" s="35">
        <v>491.44402624054743</v>
      </c>
      <c r="G142" s="35">
        <v>645.7466712872872</v>
      </c>
      <c r="H142" s="35">
        <v>987.07294548556843</v>
      </c>
      <c r="I142" s="35">
        <v>598.22298191034315</v>
      </c>
      <c r="J142" s="56">
        <v>3.8911260408718586</v>
      </c>
      <c r="K142" s="56">
        <v>2.0085155028467581</v>
      </c>
      <c r="L142" s="56">
        <v>1.9373144172184849</v>
      </c>
    </row>
    <row r="143" spans="2:12">
      <c r="B143" s="16"/>
      <c r="C143" s="33" t="s">
        <v>155</v>
      </c>
      <c r="D143" s="35">
        <v>260.90035453857274</v>
      </c>
      <c r="E143" s="35">
        <v>375.3464433644869</v>
      </c>
      <c r="F143" s="35">
        <v>495.3406653291226</v>
      </c>
      <c r="G143" s="35">
        <v>659.68727569948669</v>
      </c>
      <c r="H143" s="35">
        <v>995.08342365511749</v>
      </c>
      <c r="I143" s="35">
        <v>613.51098919867297</v>
      </c>
      <c r="J143" s="56">
        <v>3.8140363029211586</v>
      </c>
      <c r="K143" s="56">
        <v>2.0088870010176683</v>
      </c>
      <c r="L143" s="56">
        <v>1.8985818022561909</v>
      </c>
    </row>
    <row r="144" spans="2:12">
      <c r="B144" s="16"/>
      <c r="C144" s="33" t="s">
        <v>156</v>
      </c>
      <c r="D144" s="35">
        <v>263.82068021918144</v>
      </c>
      <c r="E144" s="35">
        <v>388.60914542387025</v>
      </c>
      <c r="F144" s="35">
        <v>512.46503674402095</v>
      </c>
      <c r="G144" s="35">
        <v>677.65658980360547</v>
      </c>
      <c r="H144" s="35">
        <v>1023.8274372182369</v>
      </c>
      <c r="I144" s="35">
        <v>627.98551683821336</v>
      </c>
      <c r="J144" s="56">
        <v>3.8807702124323389</v>
      </c>
      <c r="K144" s="56">
        <v>1.9978483678090302</v>
      </c>
      <c r="L144" s="56">
        <v>1.9424748519269472</v>
      </c>
    </row>
    <row r="145" spans="2:12">
      <c r="B145" s="16"/>
      <c r="C145" s="33" t="s">
        <v>157</v>
      </c>
      <c r="D145" s="35">
        <v>263.74865621800467</v>
      </c>
      <c r="E145" s="35">
        <v>393.00096000993807</v>
      </c>
      <c r="F145" s="35">
        <v>520.06549221568309</v>
      </c>
      <c r="G145" s="35">
        <v>689.50383420071068</v>
      </c>
      <c r="H145" s="35">
        <v>1021.0716098360704</v>
      </c>
      <c r="I145" s="35">
        <v>641.24394287214864</v>
      </c>
      <c r="J145" s="56">
        <v>3.8713812782124326</v>
      </c>
      <c r="K145" s="56">
        <v>1.963351972240851</v>
      </c>
      <c r="L145" s="56">
        <v>1.9718223390143705</v>
      </c>
    </row>
    <row r="146" spans="2:12">
      <c r="B146" s="16"/>
      <c r="C146" s="33" t="s">
        <v>158</v>
      </c>
      <c r="D146" s="35">
        <v>266.37210736801296</v>
      </c>
      <c r="E146" s="35">
        <v>397.14396582600256</v>
      </c>
      <c r="F146" s="35">
        <v>529.00647004933069</v>
      </c>
      <c r="G146" s="35">
        <v>691.2666936451601</v>
      </c>
      <c r="H146" s="35">
        <v>1029.7652074240173</v>
      </c>
      <c r="I146" s="35">
        <v>635.59374513963405</v>
      </c>
      <c r="J146" s="56">
        <v>3.865889779523048</v>
      </c>
      <c r="K146" s="56">
        <v>1.9466022926486892</v>
      </c>
      <c r="L146" s="56">
        <v>1.9859679576678377</v>
      </c>
    </row>
    <row r="147" spans="2:12">
      <c r="B147" s="16"/>
      <c r="C147" s="33" t="s">
        <v>159</v>
      </c>
      <c r="D147" s="35">
        <v>262.0812686602074</v>
      </c>
      <c r="E147" s="35">
        <v>400.2849157048413</v>
      </c>
      <c r="F147" s="35">
        <v>528.98540226451871</v>
      </c>
      <c r="G147" s="35">
        <v>695.09669744272719</v>
      </c>
      <c r="H147" s="35">
        <v>1040.0320003254242</v>
      </c>
      <c r="I147" s="35">
        <v>639.3084971444797</v>
      </c>
      <c r="J147" s="56">
        <v>3.9683568598480896</v>
      </c>
      <c r="K147" s="56">
        <v>1.9660882812137734</v>
      </c>
      <c r="L147" s="56">
        <v>2.0184021733745374</v>
      </c>
    </row>
    <row r="148" spans="2:12">
      <c r="B148" s="16"/>
      <c r="C148" s="33" t="s">
        <v>160</v>
      </c>
      <c r="D148" s="35">
        <v>260.91072540459766</v>
      </c>
      <c r="E148" s="35">
        <v>399.81328318611588</v>
      </c>
      <c r="F148" s="35">
        <v>523.2739360387269</v>
      </c>
      <c r="G148" s="35">
        <v>697.42290622204575</v>
      </c>
      <c r="H148" s="35">
        <v>1053.4548996467245</v>
      </c>
      <c r="I148" s="35">
        <v>646.56552856242536</v>
      </c>
      <c r="J148" s="56">
        <v>4.037606725492477</v>
      </c>
      <c r="K148" s="56">
        <v>2.0131996399850487</v>
      </c>
      <c r="L148" s="56">
        <v>2.0055669816841726</v>
      </c>
    </row>
    <row r="149" spans="2:12">
      <c r="B149" s="16"/>
      <c r="C149" s="33" t="s">
        <v>161</v>
      </c>
      <c r="D149" s="35">
        <v>263.54471194051587</v>
      </c>
      <c r="E149" s="35">
        <v>409.11950337216484</v>
      </c>
      <c r="F149" s="35">
        <v>546.69200077716903</v>
      </c>
      <c r="G149" s="35">
        <v>715.94158545733683</v>
      </c>
      <c r="H149" s="35">
        <v>1070.0720212417709</v>
      </c>
      <c r="I149" s="35">
        <v>666.55817736238623</v>
      </c>
      <c r="J149" s="56">
        <v>4.0603054159678784</v>
      </c>
      <c r="K149" s="56">
        <v>1.9573581097227923</v>
      </c>
      <c r="L149" s="56">
        <v>2.074380459967498</v>
      </c>
    </row>
    <row r="150" spans="2:12">
      <c r="B150" s="16"/>
      <c r="C150" s="36"/>
      <c r="D150" s="37"/>
      <c r="E150" s="37"/>
      <c r="F150" s="37"/>
      <c r="G150" s="36"/>
      <c r="H150" s="38"/>
      <c r="I150" s="38"/>
      <c r="J150" s="39"/>
      <c r="K150" s="39"/>
      <c r="L150" s="39"/>
    </row>
    <row r="151" spans="2:12">
      <c r="B151" s="16"/>
      <c r="C151" s="40"/>
      <c r="D151" s="41"/>
      <c r="E151" s="41"/>
      <c r="F151" s="41"/>
      <c r="G151" s="40"/>
      <c r="H151" s="30"/>
      <c r="I151" s="30"/>
      <c r="J151" s="42"/>
      <c r="K151" s="42"/>
      <c r="L151" s="42"/>
    </row>
    <row r="152" spans="2:12">
      <c r="B152" s="16"/>
      <c r="C152" s="29" t="s">
        <v>162</v>
      </c>
      <c r="D152" s="44"/>
      <c r="E152" s="44"/>
      <c r="F152" s="44"/>
      <c r="G152" s="16"/>
      <c r="H152" s="16"/>
      <c r="I152" s="16"/>
      <c r="J152" s="16"/>
      <c r="K152" s="16"/>
      <c r="L152" s="16"/>
    </row>
    <row r="153" spans="2:12">
      <c r="B153" s="16"/>
      <c r="C153" s="33" t="s">
        <v>136</v>
      </c>
      <c r="D153" s="35">
        <v>129.82773717890382</v>
      </c>
      <c r="E153" s="35">
        <v>206.26006270616537</v>
      </c>
      <c r="F153" s="35">
        <v>303.09850482238443</v>
      </c>
      <c r="G153" s="35">
        <v>422.30361319028657</v>
      </c>
      <c r="H153" s="35">
        <v>645.16395519351533</v>
      </c>
      <c r="I153" s="35">
        <v>366.90369074201533</v>
      </c>
      <c r="J153" s="56">
        <v>4.9693845800029113</v>
      </c>
      <c r="K153" s="56">
        <v>2.128561985390133</v>
      </c>
      <c r="L153" s="56">
        <v>2.3346205626669123</v>
      </c>
    </row>
    <row r="154" spans="2:12">
      <c r="B154" s="16"/>
      <c r="C154" s="33" t="s">
        <v>137</v>
      </c>
      <c r="D154" s="35">
        <v>134.69408672013961</v>
      </c>
      <c r="E154" s="35">
        <v>208.73130415715121</v>
      </c>
      <c r="F154" s="35">
        <v>305.60177723593256</v>
      </c>
      <c r="G154" s="35">
        <v>420.87771915191502</v>
      </c>
      <c r="H154" s="35">
        <v>655.44562572735379</v>
      </c>
      <c r="I154" s="35">
        <v>371.12032574896466</v>
      </c>
      <c r="J154" s="56">
        <v>4.8661796645104749</v>
      </c>
      <c r="K154" s="56">
        <v>2.1447703336533039</v>
      </c>
      <c r="L154" s="56">
        <v>2.2688581561185837</v>
      </c>
    </row>
    <row r="155" spans="2:12">
      <c r="B155" s="16"/>
      <c r="C155" s="33" t="s">
        <v>138</v>
      </c>
      <c r="D155" s="35">
        <v>135.99609110178886</v>
      </c>
      <c r="E155" s="35">
        <v>217.19455608281919</v>
      </c>
      <c r="F155" s="35">
        <v>323.37493988940253</v>
      </c>
      <c r="G155" s="35">
        <v>444.18146410438038</v>
      </c>
      <c r="H155" s="35">
        <v>687.12334651228377</v>
      </c>
      <c r="I155" s="35">
        <v>389.85222343775797</v>
      </c>
      <c r="J155" s="56">
        <v>5.0525227669815393</v>
      </c>
      <c r="K155" s="56">
        <v>2.1248503262104568</v>
      </c>
      <c r="L155" s="56">
        <v>2.3778252541638598</v>
      </c>
    </row>
    <row r="156" spans="2:12">
      <c r="B156" s="16"/>
      <c r="C156" s="33" t="s">
        <v>139</v>
      </c>
      <c r="D156" s="35">
        <v>139.92372780611967</v>
      </c>
      <c r="E156" s="35">
        <v>228.52123403605003</v>
      </c>
      <c r="F156" s="35">
        <v>331.90306744408315</v>
      </c>
      <c r="G156" s="35">
        <v>456.64987197834688</v>
      </c>
      <c r="H156" s="35">
        <v>706.24672397535198</v>
      </c>
      <c r="I156" s="35">
        <v>405.20844852794801</v>
      </c>
      <c r="J156" s="56">
        <v>5.0473692707353939</v>
      </c>
      <c r="K156" s="56">
        <v>2.1278704334190457</v>
      </c>
      <c r="L156" s="56">
        <v>2.3720284804302301</v>
      </c>
    </row>
    <row r="157" spans="2:12">
      <c r="B157" s="16"/>
      <c r="C157" s="33" t="s">
        <v>140</v>
      </c>
      <c r="D157" s="35">
        <v>146.17908359580071</v>
      </c>
      <c r="E157" s="35">
        <v>235.0373213242143</v>
      </c>
      <c r="F157" s="35">
        <v>341.74653635420475</v>
      </c>
      <c r="G157" s="35">
        <v>474.30871642718864</v>
      </c>
      <c r="H157" s="35">
        <v>740.53474222368266</v>
      </c>
      <c r="I157" s="35">
        <v>424.68695527668245</v>
      </c>
      <c r="J157" s="56">
        <v>5.065941884485559</v>
      </c>
      <c r="K157" s="56">
        <v>2.1669122096270557</v>
      </c>
      <c r="L157" s="56">
        <v>2.3378620794967286</v>
      </c>
    </row>
    <row r="158" spans="2:12">
      <c r="B158" s="16"/>
      <c r="C158" s="33" t="s">
        <v>141</v>
      </c>
      <c r="D158" s="35">
        <v>152.16097322649995</v>
      </c>
      <c r="E158" s="35">
        <v>247.15580730171121</v>
      </c>
      <c r="F158" s="35">
        <v>358.27527651826983</v>
      </c>
      <c r="G158" s="35">
        <v>492.24138401580524</v>
      </c>
      <c r="H158" s="35">
        <v>761.74879187974409</v>
      </c>
      <c r="I158" s="35">
        <v>440.43284754702307</v>
      </c>
      <c r="J158" s="56">
        <v>5.0062034681247685</v>
      </c>
      <c r="K158" s="56">
        <v>2.1261550595465093</v>
      </c>
      <c r="L158" s="56">
        <v>2.354580605796714</v>
      </c>
    </row>
    <row r="159" spans="2:12">
      <c r="B159" s="16"/>
      <c r="C159" s="33" t="s">
        <v>142</v>
      </c>
      <c r="D159" s="35">
        <v>160.59370947681703</v>
      </c>
      <c r="E159" s="35">
        <v>262.40917255344277</v>
      </c>
      <c r="F159" s="35">
        <v>374.8503692944081</v>
      </c>
      <c r="G159" s="35">
        <v>513.39093455094326</v>
      </c>
      <c r="H159" s="35">
        <v>804.31331311531233</v>
      </c>
      <c r="I159" s="35">
        <v>467.57298558702479</v>
      </c>
      <c r="J159" s="56">
        <v>5.0083737136131186</v>
      </c>
      <c r="K159" s="56">
        <v>2.1456916652617815</v>
      </c>
      <c r="L159" s="56">
        <v>2.3341535015013819</v>
      </c>
    </row>
    <row r="160" spans="2:12">
      <c r="B160" s="16"/>
      <c r="C160" s="33" t="s">
        <v>143</v>
      </c>
      <c r="D160" s="35">
        <v>174.24586247906808</v>
      </c>
      <c r="E160" s="35">
        <v>281.33873666454804</v>
      </c>
      <c r="F160" s="35">
        <v>397.5969713869265</v>
      </c>
      <c r="G160" s="35">
        <v>537.60400517307744</v>
      </c>
      <c r="H160" s="35">
        <v>840.24256523577196</v>
      </c>
      <c r="I160" s="35">
        <v>491.5141826683568</v>
      </c>
      <c r="J160" s="56">
        <v>4.822166525398611</v>
      </c>
      <c r="K160" s="56">
        <v>2.1133022273906592</v>
      </c>
      <c r="L160" s="56">
        <v>2.2818158533588671</v>
      </c>
    </row>
    <row r="161" spans="2:12">
      <c r="B161" s="16"/>
      <c r="C161" s="33" t="s">
        <v>144</v>
      </c>
      <c r="D161" s="35">
        <v>179.25241379310347</v>
      </c>
      <c r="E161" s="35">
        <v>289.15940639870149</v>
      </c>
      <c r="F161" s="35">
        <v>409.42415039925118</v>
      </c>
      <c r="G161" s="35">
        <v>551.36812248633942</v>
      </c>
      <c r="H161" s="35">
        <v>848.36357267505082</v>
      </c>
      <c r="I161" s="35">
        <v>499.84889381509794</v>
      </c>
      <c r="J161" s="56">
        <v>4.732787440476244</v>
      </c>
      <c r="K161" s="56">
        <v>2.0720897188105942</v>
      </c>
      <c r="L161" s="56">
        <v>2.2840649212780826</v>
      </c>
    </row>
    <row r="162" spans="2:12">
      <c r="B162" s="16"/>
      <c r="C162" s="33" t="s">
        <v>145</v>
      </c>
      <c r="D162" s="35">
        <v>178.32074003453479</v>
      </c>
      <c r="E162" s="35">
        <v>295.91625157277855</v>
      </c>
      <c r="F162" s="35">
        <v>414.42525675165984</v>
      </c>
      <c r="G162" s="35">
        <v>558.68186154810121</v>
      </c>
      <c r="H162" s="35">
        <v>859.47057788740881</v>
      </c>
      <c r="I162" s="35">
        <v>503.84645289527452</v>
      </c>
      <c r="J162" s="56">
        <v>4.8198015425516854</v>
      </c>
      <c r="K162" s="56">
        <v>2.0738856135943422</v>
      </c>
      <c r="L162" s="56">
        <v>2.3240440605585166</v>
      </c>
    </row>
    <row r="163" spans="2:12">
      <c r="B163" s="16"/>
      <c r="C163" s="33" t="s">
        <v>146</v>
      </c>
      <c r="D163" s="35">
        <v>185.10216457881458</v>
      </c>
      <c r="E163" s="35">
        <v>302.70022881564415</v>
      </c>
      <c r="F163" s="35">
        <v>419.11963522908087</v>
      </c>
      <c r="G163" s="35">
        <v>565.14227278510486</v>
      </c>
      <c r="H163" s="35">
        <v>877.31344339665316</v>
      </c>
      <c r="I163" s="35">
        <v>515.40695859704601</v>
      </c>
      <c r="J163" s="56">
        <v>4.7396174182668851</v>
      </c>
      <c r="K163" s="56">
        <v>2.0932291633560292</v>
      </c>
      <c r="L163" s="56">
        <v>2.2642611240271266</v>
      </c>
    </row>
    <row r="164" spans="2:12">
      <c r="B164" s="16"/>
      <c r="C164" s="33" t="s">
        <v>147</v>
      </c>
      <c r="D164" s="35">
        <v>181.07829249371929</v>
      </c>
      <c r="E164" s="35">
        <v>302.2680956314166</v>
      </c>
      <c r="F164" s="35">
        <v>423.0443347151849</v>
      </c>
      <c r="G164" s="35">
        <v>573.59908841920526</v>
      </c>
      <c r="H164" s="35">
        <v>891.51671442492579</v>
      </c>
      <c r="I164" s="35">
        <v>522.19657803942778</v>
      </c>
      <c r="J164" s="56">
        <v>4.9233770771051866</v>
      </c>
      <c r="K164" s="56">
        <v>2.1073836505224457</v>
      </c>
      <c r="L164" s="56">
        <v>2.3362509602295827</v>
      </c>
    </row>
    <row r="165" spans="2:12">
      <c r="B165" s="16"/>
      <c r="C165" s="33" t="s">
        <v>148</v>
      </c>
      <c r="D165" s="35">
        <v>176.9536300402859</v>
      </c>
      <c r="E165" s="35">
        <v>303.47154063148992</v>
      </c>
      <c r="F165" s="35">
        <v>429.8150009290589</v>
      </c>
      <c r="G165" s="35">
        <v>578.71858927005655</v>
      </c>
      <c r="H165" s="35">
        <v>908.37532358449369</v>
      </c>
      <c r="I165" s="35">
        <v>531.11493188976567</v>
      </c>
      <c r="J165" s="56">
        <v>5.1334088109844913</v>
      </c>
      <c r="K165" s="56">
        <v>2.1134100057490115</v>
      </c>
      <c r="L165" s="56">
        <v>2.4289696731918169</v>
      </c>
    </row>
    <row r="166" spans="2:12">
      <c r="B166" s="16"/>
      <c r="C166" s="33" t="s">
        <v>149</v>
      </c>
      <c r="D166" s="35">
        <v>177.16091735184702</v>
      </c>
      <c r="E166" s="35">
        <v>305.73681893294122</v>
      </c>
      <c r="F166" s="35">
        <v>434.47161656607443</v>
      </c>
      <c r="G166" s="35">
        <v>591.44962103293801</v>
      </c>
      <c r="H166" s="35">
        <v>926.21335616383374</v>
      </c>
      <c r="I166" s="35">
        <v>543.82559053293312</v>
      </c>
      <c r="J166" s="56">
        <v>5.2280907663417979</v>
      </c>
      <c r="K166" s="56">
        <v>2.131815568262732</v>
      </c>
      <c r="L166" s="56">
        <v>2.4524123212977074</v>
      </c>
    </row>
    <row r="167" spans="2:12">
      <c r="B167" s="16"/>
      <c r="C167" s="33" t="s">
        <v>150</v>
      </c>
      <c r="D167" s="35">
        <v>175.43020970545842</v>
      </c>
      <c r="E167" s="35">
        <v>307.63647852386458</v>
      </c>
      <c r="F167" s="35">
        <v>432.65132326321861</v>
      </c>
      <c r="G167" s="35">
        <v>597.4139611197935</v>
      </c>
      <c r="H167" s="35">
        <v>938.1953265560968</v>
      </c>
      <c r="I167" s="35">
        <v>545.89087720356304</v>
      </c>
      <c r="J167" s="56">
        <v>5.3479690193114173</v>
      </c>
      <c r="K167" s="56">
        <v>2.1684790409974379</v>
      </c>
      <c r="L167" s="56">
        <v>2.4662304399545896</v>
      </c>
    </row>
    <row r="168" spans="2:12">
      <c r="B168" s="16"/>
      <c r="C168" s="33" t="s">
        <v>151</v>
      </c>
      <c r="D168" s="35">
        <v>178.4923114687991</v>
      </c>
      <c r="E168" s="35">
        <v>308.62626645595122</v>
      </c>
      <c r="F168" s="35">
        <v>437.534185967165</v>
      </c>
      <c r="G168" s="35">
        <v>601.0999887948451</v>
      </c>
      <c r="H168" s="35">
        <v>954.18178180161556</v>
      </c>
      <c r="I168" s="35">
        <v>555.30421700480497</v>
      </c>
      <c r="J168" s="56">
        <v>5.3457864596504425</v>
      </c>
      <c r="K168" s="56">
        <v>2.1808165222390707</v>
      </c>
      <c r="L168" s="56">
        <v>2.451277494065323</v>
      </c>
    </row>
    <row r="169" spans="2:12">
      <c r="B169" s="16"/>
      <c r="C169" s="33" t="s">
        <v>152</v>
      </c>
      <c r="D169" s="35">
        <v>181.26988744068504</v>
      </c>
      <c r="E169" s="35">
        <v>308.57588987515845</v>
      </c>
      <c r="F169" s="35">
        <v>429.31767735516945</v>
      </c>
      <c r="G169" s="35">
        <v>582.29526478812238</v>
      </c>
      <c r="H169" s="35">
        <v>912.58272085816975</v>
      </c>
      <c r="I169" s="35">
        <v>529.95278228069901</v>
      </c>
      <c r="J169" s="56">
        <v>5.0343867574628698</v>
      </c>
      <c r="K169" s="56">
        <v>2.1256583853713549</v>
      </c>
      <c r="L169" s="56">
        <v>2.3683893856647886</v>
      </c>
    </row>
    <row r="170" spans="2:12">
      <c r="B170" s="16"/>
      <c r="C170" s="33" t="s">
        <v>153</v>
      </c>
      <c r="D170" s="35">
        <v>177.1497830685087</v>
      </c>
      <c r="E170" s="35">
        <v>301.68193817233544</v>
      </c>
      <c r="F170" s="35">
        <v>419.64181400424098</v>
      </c>
      <c r="G170" s="35">
        <v>575.27901743220502</v>
      </c>
      <c r="H170" s="35">
        <v>896.062940520094</v>
      </c>
      <c r="I170" s="35">
        <v>524.83068200410776</v>
      </c>
      <c r="J170" s="56">
        <v>5.0582220593155443</v>
      </c>
      <c r="K170" s="56">
        <v>2.1353042299808527</v>
      </c>
      <c r="L170" s="56">
        <v>2.3688531068759704</v>
      </c>
    </row>
    <row r="171" spans="2:12">
      <c r="B171" s="16"/>
      <c r="C171" s="33" t="s">
        <v>154</v>
      </c>
      <c r="D171" s="35">
        <v>175.68563827264597</v>
      </c>
      <c r="E171" s="35">
        <v>299.28276372469924</v>
      </c>
      <c r="F171" s="35">
        <v>419.16121299917603</v>
      </c>
      <c r="G171" s="35">
        <v>573.45407124251847</v>
      </c>
      <c r="H171" s="35">
        <v>899.99731801141172</v>
      </c>
      <c r="I171" s="35">
        <v>518.04446163538012</v>
      </c>
      <c r="J171" s="56">
        <v>5.1227711431637273</v>
      </c>
      <c r="K171" s="56">
        <v>2.1471388337001995</v>
      </c>
      <c r="L171" s="56">
        <v>2.3858592945923167</v>
      </c>
    </row>
    <row r="172" spans="2:12">
      <c r="B172" s="16"/>
      <c r="C172" s="33" t="s">
        <v>155</v>
      </c>
      <c r="D172" s="35">
        <v>178.21995101955119</v>
      </c>
      <c r="E172" s="35">
        <v>302.09154929577471</v>
      </c>
      <c r="F172" s="35">
        <v>423.3190019506975</v>
      </c>
      <c r="G172" s="35">
        <v>586.93539934798707</v>
      </c>
      <c r="H172" s="35">
        <v>906.62698459799731</v>
      </c>
      <c r="I172" s="35">
        <v>533.23116001655228</v>
      </c>
      <c r="J172" s="56">
        <v>5.0871239690697587</v>
      </c>
      <c r="K172" s="56">
        <v>2.141711051051729</v>
      </c>
      <c r="L172" s="56">
        <v>2.3752615772195913</v>
      </c>
    </row>
    <row r="173" spans="2:12">
      <c r="B173" s="16"/>
      <c r="C173" s="33" t="s">
        <v>156</v>
      </c>
      <c r="D173" s="35">
        <v>182.72849748045238</v>
      </c>
      <c r="E173" s="35">
        <v>314.39674004182666</v>
      </c>
      <c r="F173" s="35">
        <v>439.02274713680799</v>
      </c>
      <c r="G173" s="35">
        <v>602.27521012916952</v>
      </c>
      <c r="H173" s="35">
        <v>931.71533083816519</v>
      </c>
      <c r="I173" s="35">
        <v>546.89879144391432</v>
      </c>
      <c r="J173" s="56">
        <v>5.0989054454291489</v>
      </c>
      <c r="K173" s="56">
        <v>2.1222484185946398</v>
      </c>
      <c r="L173" s="56">
        <v>2.4025959452973287</v>
      </c>
    </row>
    <row r="174" spans="2:12">
      <c r="B174" s="16"/>
      <c r="C174" s="33" t="s">
        <v>157</v>
      </c>
      <c r="D174" s="35">
        <v>183.86044801070432</v>
      </c>
      <c r="E174" s="35">
        <v>317.5677424896744</v>
      </c>
      <c r="F174" s="35">
        <v>448.49643801685971</v>
      </c>
      <c r="G174" s="35">
        <v>613.07131996810199</v>
      </c>
      <c r="H174" s="35">
        <v>947.53248493367209</v>
      </c>
      <c r="I174" s="35">
        <v>560.57982657781747</v>
      </c>
      <c r="J174" s="56">
        <v>5.1535416952672009</v>
      </c>
      <c r="K174" s="56">
        <v>2.1126867564956062</v>
      </c>
      <c r="L174" s="56">
        <v>2.4393307145142402</v>
      </c>
    </row>
    <row r="175" spans="2:12">
      <c r="B175" s="16"/>
      <c r="C175" s="33" t="s">
        <v>158</v>
      </c>
      <c r="D175" s="35">
        <v>187.08777426727161</v>
      </c>
      <c r="E175" s="35">
        <v>321.34069541275045</v>
      </c>
      <c r="F175" s="35">
        <v>456.99270348473499</v>
      </c>
      <c r="G175" s="35">
        <v>614.76680633360877</v>
      </c>
      <c r="H175" s="35">
        <v>944.70275208336079</v>
      </c>
      <c r="I175" s="35">
        <v>555.95224327478297</v>
      </c>
      <c r="J175" s="56">
        <v>5.049516227253676</v>
      </c>
      <c r="K175" s="56">
        <v>2.0672162703685637</v>
      </c>
      <c r="L175" s="56">
        <v>2.4426647079134098</v>
      </c>
    </row>
    <row r="176" spans="2:12">
      <c r="B176" s="16"/>
      <c r="C176" s="33" t="s">
        <v>159</v>
      </c>
      <c r="D176" s="35">
        <v>184.56366799860965</v>
      </c>
      <c r="E176" s="35">
        <v>321.96295769700805</v>
      </c>
      <c r="F176" s="35">
        <v>455.74815419919878</v>
      </c>
      <c r="G176" s="35">
        <v>618.24203169032546</v>
      </c>
      <c r="H176" s="35">
        <v>952.51223131439986</v>
      </c>
      <c r="I176" s="35">
        <v>559.0623926646939</v>
      </c>
      <c r="J176" s="56">
        <v>5.1608869808632942</v>
      </c>
      <c r="K176" s="56">
        <v>2.0899969040753921</v>
      </c>
      <c r="L176" s="56">
        <v>2.4693275721125785</v>
      </c>
    </row>
    <row r="177" spans="2:12">
      <c r="B177" s="16"/>
      <c r="C177" s="33" t="s">
        <v>160</v>
      </c>
      <c r="D177" s="35">
        <v>179.47687680889246</v>
      </c>
      <c r="E177" s="35">
        <v>325.21038496488836</v>
      </c>
      <c r="F177" s="35">
        <v>455.4416281553813</v>
      </c>
      <c r="G177" s="35">
        <v>617.37660698028958</v>
      </c>
      <c r="H177" s="35">
        <v>956.8464646637326</v>
      </c>
      <c r="I177" s="35">
        <v>565.50195422116644</v>
      </c>
      <c r="J177" s="56">
        <v>5.331307752154534</v>
      </c>
      <c r="K177" s="56">
        <v>2.1009200861570978</v>
      </c>
      <c r="L177" s="56">
        <v>2.5376061599307693</v>
      </c>
    </row>
    <row r="178" spans="2:12">
      <c r="B178" s="16"/>
      <c r="C178" s="33" t="s">
        <v>161</v>
      </c>
      <c r="D178" s="35">
        <v>190.79527457915236</v>
      </c>
      <c r="E178" s="35">
        <v>338.71249911925361</v>
      </c>
      <c r="F178" s="35">
        <v>475.73229801715775</v>
      </c>
      <c r="G178" s="35">
        <v>633.3389581881014</v>
      </c>
      <c r="H178" s="35">
        <v>984.1399474200856</v>
      </c>
      <c r="I178" s="35">
        <v>586.56014608860676</v>
      </c>
      <c r="J178" s="56">
        <v>5.1580939286408283</v>
      </c>
      <c r="K178" s="56">
        <v>2.0686843241923247</v>
      </c>
      <c r="L178" s="56">
        <v>2.4934176124985625</v>
      </c>
    </row>
    <row r="179" spans="2:12">
      <c r="B179" s="16"/>
      <c r="C179" s="36"/>
      <c r="D179" s="36"/>
      <c r="E179" s="36"/>
      <c r="F179" s="36"/>
      <c r="G179" s="36"/>
      <c r="H179" s="38"/>
      <c r="I179" s="38"/>
      <c r="J179" s="45"/>
      <c r="K179" s="45"/>
      <c r="L179" s="45"/>
    </row>
    <row r="180" spans="2:12">
      <c r="B180" s="16"/>
      <c r="C180" s="40" t="s">
        <v>163</v>
      </c>
      <c r="D180" s="40"/>
      <c r="E180" s="40"/>
      <c r="F180" s="40"/>
      <c r="G180" s="40"/>
      <c r="H180" s="30"/>
      <c r="I180" s="30"/>
      <c r="J180" s="47"/>
      <c r="K180" s="47"/>
      <c r="L180" s="47"/>
    </row>
    <row r="181" spans="2:12">
      <c r="B181" s="16"/>
      <c r="C181" s="33" t="s">
        <v>164</v>
      </c>
      <c r="D181" s="33"/>
      <c r="E181" s="33"/>
      <c r="F181" s="33"/>
      <c r="G181" s="33"/>
      <c r="H181" s="33"/>
      <c r="I181" s="33"/>
      <c r="J181" s="33"/>
      <c r="K181" s="33"/>
      <c r="L181" s="33"/>
    </row>
    <row r="182" spans="2:12">
      <c r="B182" s="16"/>
      <c r="C182" s="33" t="s">
        <v>165</v>
      </c>
      <c r="D182" s="33"/>
      <c r="E182" s="33"/>
      <c r="F182" s="33"/>
      <c r="G182" s="33"/>
      <c r="H182" s="33"/>
      <c r="I182" s="33"/>
      <c r="J182" s="33"/>
      <c r="K182" s="33"/>
      <c r="L182" s="33"/>
    </row>
    <row r="183" spans="2:12">
      <c r="B183" s="16"/>
      <c r="C183" s="33" t="s">
        <v>166</v>
      </c>
      <c r="D183" s="33"/>
      <c r="E183" s="33"/>
      <c r="F183" s="33"/>
      <c r="G183" s="33"/>
      <c r="H183" s="33"/>
      <c r="I183" s="33"/>
      <c r="J183" s="33"/>
      <c r="K183" s="33"/>
      <c r="L183" s="33"/>
    </row>
    <row r="184" spans="2:12">
      <c r="B184" s="16"/>
      <c r="C184" s="16" t="s">
        <v>167</v>
      </c>
      <c r="D184" s="40"/>
      <c r="E184" s="40"/>
      <c r="F184" s="40"/>
      <c r="G184" s="40"/>
      <c r="H184" s="30"/>
      <c r="I184" s="30"/>
      <c r="J184" s="47"/>
      <c r="K184" s="47"/>
      <c r="L184" s="47"/>
    </row>
    <row r="185" spans="2:12">
      <c r="B185" s="16"/>
      <c r="C185" s="16" t="s">
        <v>168</v>
      </c>
      <c r="D185" s="40"/>
      <c r="E185" s="40"/>
      <c r="F185" s="40"/>
      <c r="G185" s="40"/>
      <c r="H185" s="30"/>
      <c r="I185" s="30"/>
      <c r="J185" s="47"/>
      <c r="K185" s="47"/>
      <c r="L185" s="47"/>
    </row>
    <row r="186" spans="2:12">
      <c r="B186" s="16"/>
      <c r="C186" s="40" t="s">
        <v>169</v>
      </c>
      <c r="D186" s="40"/>
      <c r="E186" s="40"/>
      <c r="F186" s="40"/>
      <c r="G186" s="40"/>
      <c r="H186" s="30"/>
      <c r="I186" s="30"/>
      <c r="J186" s="47"/>
      <c r="K186" s="47"/>
      <c r="L186" s="47"/>
    </row>
    <row r="187" spans="2:12">
      <c r="B187" s="16"/>
      <c r="C187" s="40" t="s">
        <v>170</v>
      </c>
      <c r="D187" s="40"/>
      <c r="E187" s="40"/>
      <c r="F187" s="40"/>
      <c r="G187" s="40"/>
      <c r="H187" s="30"/>
      <c r="I187" s="30"/>
      <c r="J187" s="47"/>
      <c r="K187" s="47"/>
      <c r="L187" s="47"/>
    </row>
  </sheetData>
  <mergeCells count="12">
    <mergeCell ref="B34:D34"/>
    <mergeCell ref="F34:K34"/>
    <mergeCell ref="H24:I24"/>
    <mergeCell ref="H25:I25"/>
    <mergeCell ref="H26:I26"/>
    <mergeCell ref="H27:I27"/>
    <mergeCell ref="H22:J22"/>
    <mergeCell ref="C2:D2"/>
    <mergeCell ref="C22:D22"/>
    <mergeCell ref="E22:F22"/>
    <mergeCell ref="H23:I23"/>
    <mergeCell ref="A16:J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9B504-368C-0B43-9C1F-90E5FD16DDE9}">
  <dimension ref="A1:D71"/>
  <sheetViews>
    <sheetView workbookViewId="0"/>
  </sheetViews>
  <sheetFormatPr baseColWidth="10" defaultRowHeight="16"/>
  <cols>
    <col min="3" max="3" width="20.1640625" customWidth="1"/>
  </cols>
  <sheetData>
    <row r="1" spans="1:4" ht="21">
      <c r="A1" s="71" t="s">
        <v>364</v>
      </c>
    </row>
    <row r="3" spans="1:4">
      <c r="A3" s="12" t="s">
        <v>434</v>
      </c>
    </row>
    <row r="4" spans="1:4">
      <c r="A4" t="s">
        <v>204</v>
      </c>
    </row>
    <row r="6" spans="1:4">
      <c r="B6" s="12" t="s">
        <v>369</v>
      </c>
    </row>
    <row r="9" spans="1:4">
      <c r="C9" t="s">
        <v>406</v>
      </c>
      <c r="D9" t="s">
        <v>405</v>
      </c>
    </row>
    <row r="10" spans="1:4">
      <c r="B10">
        <v>1960</v>
      </c>
    </row>
    <row r="11" spans="1:4">
      <c r="B11">
        <v>1961</v>
      </c>
      <c r="C11">
        <v>0.26111119999999999</v>
      </c>
      <c r="D11">
        <v>0.2679647</v>
      </c>
    </row>
    <row r="12" spans="1:4">
      <c r="B12">
        <v>1962</v>
      </c>
      <c r="C12">
        <v>0.24839520000000001</v>
      </c>
      <c r="D12">
        <v>0.25435720000000001</v>
      </c>
    </row>
    <row r="13" spans="1:4">
      <c r="B13">
        <v>1963</v>
      </c>
      <c r="C13">
        <v>0.27112989999999998</v>
      </c>
      <c r="D13">
        <v>0.27837309999999998</v>
      </c>
    </row>
    <row r="14" spans="1:4">
      <c r="B14">
        <v>1964</v>
      </c>
      <c r="C14">
        <v>0.26413180000000003</v>
      </c>
      <c r="D14">
        <v>0.27176050000000002</v>
      </c>
    </row>
    <row r="15" spans="1:4">
      <c r="B15">
        <v>1965</v>
      </c>
      <c r="C15">
        <v>0.25124479999999999</v>
      </c>
      <c r="D15">
        <v>0.25680520000000001</v>
      </c>
    </row>
    <row r="16" spans="1:4">
      <c r="B16">
        <v>1966</v>
      </c>
      <c r="C16">
        <v>0.26063399999999998</v>
      </c>
      <c r="D16">
        <v>0.26743400000000001</v>
      </c>
    </row>
    <row r="17" spans="2:4">
      <c r="B17">
        <v>1967</v>
      </c>
      <c r="C17">
        <v>0.25094030000000001</v>
      </c>
      <c r="D17">
        <v>0.25858779999999998</v>
      </c>
    </row>
    <row r="18" spans="2:4">
      <c r="B18">
        <v>1968</v>
      </c>
      <c r="C18">
        <v>0.24950839999999999</v>
      </c>
      <c r="D18">
        <v>0.25728329999999999</v>
      </c>
    </row>
    <row r="19" spans="2:4">
      <c r="B19">
        <v>1969</v>
      </c>
      <c r="C19">
        <v>0.2566273</v>
      </c>
      <c r="D19">
        <v>0.26537100000000002</v>
      </c>
    </row>
    <row r="20" spans="2:4">
      <c r="B20">
        <v>1970</v>
      </c>
      <c r="C20">
        <v>0.2591464</v>
      </c>
      <c r="D20">
        <v>0.26784829999999998</v>
      </c>
    </row>
    <row r="21" spans="2:4">
      <c r="B21">
        <v>1971</v>
      </c>
      <c r="C21">
        <v>0.26631860000000002</v>
      </c>
      <c r="D21">
        <v>0.27641339999999998</v>
      </c>
    </row>
    <row r="22" spans="2:4">
      <c r="B22">
        <v>1972</v>
      </c>
      <c r="C22">
        <v>0.26929760000000003</v>
      </c>
      <c r="D22">
        <v>0.27953869999999997</v>
      </c>
    </row>
    <row r="23" spans="2:4">
      <c r="B23">
        <v>1973</v>
      </c>
      <c r="C23">
        <v>0.25858740000000002</v>
      </c>
      <c r="D23">
        <v>0.2683372</v>
      </c>
    </row>
    <row r="24" spans="2:4">
      <c r="B24">
        <v>1974</v>
      </c>
      <c r="C24">
        <v>0.2511235</v>
      </c>
      <c r="D24">
        <v>0.26080009999999998</v>
      </c>
    </row>
    <row r="25" spans="2:4">
      <c r="B25">
        <v>1975</v>
      </c>
      <c r="C25">
        <v>0.24296590000000001</v>
      </c>
      <c r="D25">
        <v>0.25200489999999998</v>
      </c>
    </row>
    <row r="26" spans="2:4">
      <c r="B26">
        <v>1976</v>
      </c>
      <c r="C26">
        <v>0.24260970000000001</v>
      </c>
      <c r="D26">
        <v>0.251556</v>
      </c>
    </row>
    <row r="27" spans="2:4">
      <c r="B27">
        <v>1977</v>
      </c>
      <c r="C27">
        <v>0.23952709999999999</v>
      </c>
      <c r="D27">
        <v>0.24847230000000001</v>
      </c>
    </row>
    <row r="28" spans="2:4">
      <c r="B28">
        <v>1978</v>
      </c>
      <c r="C28">
        <v>0.23956710000000001</v>
      </c>
      <c r="D28">
        <v>0.24829409999999999</v>
      </c>
    </row>
    <row r="29" spans="2:4">
      <c r="B29">
        <v>1979</v>
      </c>
      <c r="C29">
        <v>0.25309809999999999</v>
      </c>
      <c r="D29">
        <v>0.26102769999999997</v>
      </c>
    </row>
    <row r="30" spans="2:4">
      <c r="B30">
        <v>1980</v>
      </c>
      <c r="C30">
        <v>0.25749909999999998</v>
      </c>
      <c r="D30">
        <v>0.26732650000000002</v>
      </c>
    </row>
    <row r="31" spans="2:4">
      <c r="B31">
        <v>1981</v>
      </c>
      <c r="C31">
        <v>0.26325989999999999</v>
      </c>
      <c r="D31">
        <v>0.27708070000000001</v>
      </c>
    </row>
    <row r="32" spans="2:4">
      <c r="B32">
        <v>1982</v>
      </c>
      <c r="C32">
        <v>0.26119120000000001</v>
      </c>
      <c r="D32">
        <v>0.27790150000000002</v>
      </c>
    </row>
    <row r="33" spans="2:4">
      <c r="B33">
        <v>1983</v>
      </c>
      <c r="C33">
        <v>0.26784219999999997</v>
      </c>
      <c r="D33">
        <v>0.28618919999999998</v>
      </c>
    </row>
    <row r="34" spans="2:4">
      <c r="B34">
        <v>1984</v>
      </c>
      <c r="C34">
        <v>0.26997539999999998</v>
      </c>
      <c r="D34">
        <v>0.28984480000000001</v>
      </c>
    </row>
    <row r="35" spans="2:4">
      <c r="B35">
        <v>1985</v>
      </c>
      <c r="C35">
        <v>0.28204649999999998</v>
      </c>
      <c r="D35">
        <v>0.30089329999999997</v>
      </c>
    </row>
    <row r="36" spans="2:4">
      <c r="B36">
        <v>1986</v>
      </c>
      <c r="C36">
        <v>0.29097250000000002</v>
      </c>
      <c r="D36">
        <v>0.31324079999999999</v>
      </c>
    </row>
    <row r="37" spans="2:4">
      <c r="B37">
        <v>1987</v>
      </c>
      <c r="C37">
        <v>0.30501790000000001</v>
      </c>
      <c r="D37">
        <v>0.32854879999999997</v>
      </c>
    </row>
    <row r="38" spans="2:4">
      <c r="B38">
        <v>1988</v>
      </c>
      <c r="C38">
        <v>0.3225789</v>
      </c>
      <c r="D38">
        <v>0.34474500000000002</v>
      </c>
    </row>
    <row r="39" spans="2:4">
      <c r="B39">
        <v>1989</v>
      </c>
      <c r="C39">
        <v>0.32682990000000001</v>
      </c>
      <c r="D39">
        <v>0.34860439999999998</v>
      </c>
    </row>
    <row r="40" spans="2:4">
      <c r="B40">
        <v>1990</v>
      </c>
      <c r="C40">
        <v>0.33912059999999999</v>
      </c>
      <c r="D40">
        <v>0.36613639999999997</v>
      </c>
    </row>
    <row r="41" spans="2:4">
      <c r="B41">
        <v>1991</v>
      </c>
      <c r="C41">
        <v>0.34082309999999999</v>
      </c>
      <c r="D41">
        <v>0.3697473</v>
      </c>
    </row>
    <row r="42" spans="2:4">
      <c r="B42">
        <v>1992</v>
      </c>
      <c r="C42">
        <v>0.3403351</v>
      </c>
      <c r="D42">
        <v>0.37387310000000001</v>
      </c>
    </row>
    <row r="43" spans="2:4">
      <c r="B43">
        <v>1993</v>
      </c>
      <c r="C43">
        <v>0.33965299999999998</v>
      </c>
      <c r="D43">
        <v>0.37437860000000001</v>
      </c>
    </row>
    <row r="44" spans="2:4">
      <c r="B44">
        <v>1994</v>
      </c>
      <c r="C44">
        <v>0.3324531</v>
      </c>
      <c r="D44">
        <v>0.37387300000000001</v>
      </c>
    </row>
    <row r="45" spans="2:4">
      <c r="B45">
        <v>1995</v>
      </c>
      <c r="C45">
        <v>0.33298280000000002</v>
      </c>
      <c r="D45">
        <v>0.37226419999999999</v>
      </c>
    </row>
    <row r="46" spans="2:4">
      <c r="B46">
        <v>1996</v>
      </c>
      <c r="C46">
        <v>0.3329819</v>
      </c>
      <c r="D46">
        <v>0.37392629999999999</v>
      </c>
    </row>
    <row r="47" spans="2:4">
      <c r="B47">
        <v>1997</v>
      </c>
      <c r="C47">
        <v>0.34019169999999999</v>
      </c>
      <c r="D47">
        <v>0.3792816</v>
      </c>
    </row>
    <row r="48" spans="2:4">
      <c r="B48">
        <v>1998</v>
      </c>
      <c r="C48">
        <v>0.34805059999999999</v>
      </c>
      <c r="D48">
        <v>0.38529570000000002</v>
      </c>
    </row>
    <row r="49" spans="2:4">
      <c r="B49">
        <v>1999</v>
      </c>
      <c r="C49">
        <v>0.34571550000000001</v>
      </c>
      <c r="D49">
        <v>0.38334610000000002</v>
      </c>
    </row>
    <row r="50" spans="2:4">
      <c r="B50">
        <v>2000</v>
      </c>
      <c r="C50">
        <v>0.35250930000000003</v>
      </c>
      <c r="D50">
        <v>0.38930360000000003</v>
      </c>
    </row>
    <row r="51" spans="2:4">
      <c r="B51">
        <v>2001</v>
      </c>
      <c r="C51">
        <v>0.34835549999999998</v>
      </c>
      <c r="D51">
        <v>0.3817913</v>
      </c>
    </row>
    <row r="52" spans="2:4">
      <c r="B52">
        <v>2002</v>
      </c>
      <c r="C52">
        <v>0.34353129999999998</v>
      </c>
      <c r="D52">
        <v>0.37675130000000001</v>
      </c>
    </row>
    <row r="53" spans="2:4">
      <c r="B53">
        <v>2003</v>
      </c>
      <c r="C53">
        <v>0.33946559999999998</v>
      </c>
      <c r="D53">
        <v>0.37520959999999998</v>
      </c>
    </row>
    <row r="54" spans="2:4">
      <c r="B54">
        <v>2004</v>
      </c>
      <c r="C54">
        <v>0.34049469999999998</v>
      </c>
      <c r="D54">
        <v>0.37748720000000002</v>
      </c>
    </row>
    <row r="55" spans="2:4">
      <c r="B55">
        <v>2005</v>
      </c>
      <c r="C55">
        <v>0.34506949999999997</v>
      </c>
      <c r="D55">
        <v>0.3852004</v>
      </c>
    </row>
    <row r="56" spans="2:4">
      <c r="B56">
        <v>2006</v>
      </c>
      <c r="C56">
        <v>0.35180230000000001</v>
      </c>
      <c r="D56">
        <v>0.39302100000000001</v>
      </c>
    </row>
    <row r="57" spans="2:4">
      <c r="B57">
        <v>2007</v>
      </c>
      <c r="C57">
        <v>0.35802200000000001</v>
      </c>
      <c r="D57">
        <v>0.40203159999999999</v>
      </c>
    </row>
    <row r="58" spans="2:4">
      <c r="B58">
        <v>2008</v>
      </c>
      <c r="C58">
        <v>0.35622300000000001</v>
      </c>
      <c r="D58">
        <v>0.40422390000000002</v>
      </c>
    </row>
    <row r="59" spans="2:4">
      <c r="B59">
        <v>2009</v>
      </c>
      <c r="C59">
        <v>0.3574156</v>
      </c>
      <c r="D59">
        <v>0.40442309999999998</v>
      </c>
    </row>
    <row r="60" spans="2:4">
      <c r="B60">
        <v>2010</v>
      </c>
      <c r="C60">
        <v>0.33715869999999998</v>
      </c>
      <c r="D60">
        <v>0.38300719999999999</v>
      </c>
    </row>
    <row r="61" spans="2:4">
      <c r="B61">
        <v>2011</v>
      </c>
      <c r="C61">
        <v>0.34009620000000002</v>
      </c>
      <c r="D61">
        <v>0.38646459999999999</v>
      </c>
    </row>
    <row r="62" spans="2:4">
      <c r="B62">
        <v>2012</v>
      </c>
      <c r="C62">
        <v>0.33638750000000001</v>
      </c>
      <c r="D62">
        <v>0.38320959999999998</v>
      </c>
    </row>
    <row r="63" spans="2:4">
      <c r="B63">
        <v>2013</v>
      </c>
      <c r="C63">
        <v>0.34259859999999998</v>
      </c>
      <c r="D63">
        <v>0.39153640000000001</v>
      </c>
    </row>
    <row r="64" spans="2:4">
      <c r="B64">
        <v>2014</v>
      </c>
      <c r="C64">
        <v>0.33943230000000002</v>
      </c>
      <c r="D64">
        <v>0.38728200000000002</v>
      </c>
    </row>
    <row r="65" spans="2:4">
      <c r="B65">
        <v>2015</v>
      </c>
      <c r="C65">
        <v>0.34685640000000001</v>
      </c>
      <c r="D65">
        <v>0.39594109999999999</v>
      </c>
    </row>
    <row r="66" spans="2:4">
      <c r="B66">
        <v>2016</v>
      </c>
      <c r="C66">
        <v>0.33650000000000002</v>
      </c>
      <c r="D66">
        <v>0.38613409999999998</v>
      </c>
    </row>
    <row r="67" spans="2:4">
      <c r="B67">
        <v>2017</v>
      </c>
      <c r="C67">
        <v>0.3420763</v>
      </c>
      <c r="D67">
        <v>0.3876019</v>
      </c>
    </row>
    <row r="68" spans="2:4">
      <c r="B68">
        <v>2018</v>
      </c>
      <c r="C68">
        <v>0.35045409999999999</v>
      </c>
      <c r="D68">
        <v>0.39607809999999999</v>
      </c>
    </row>
    <row r="69" spans="2:4">
      <c r="B69">
        <v>2019</v>
      </c>
      <c r="C69">
        <v>0.35172740000000002</v>
      </c>
      <c r="D69">
        <v>0.3929417</v>
      </c>
    </row>
    <row r="70" spans="2:4">
      <c r="B70">
        <v>2020</v>
      </c>
      <c r="C70">
        <v>0.3416226</v>
      </c>
      <c r="D70">
        <v>0.38336540000000002</v>
      </c>
    </row>
    <row r="71" spans="2:4">
      <c r="B71">
        <v>2021</v>
      </c>
      <c r="C71">
        <v>0.34237780000000001</v>
      </c>
      <c r="D71">
        <v>0.38346029999999998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858FB-23FF-4846-9750-DD5E62A2A293}">
  <dimension ref="A1:H21"/>
  <sheetViews>
    <sheetView workbookViewId="0"/>
  </sheetViews>
  <sheetFormatPr baseColWidth="10" defaultRowHeight="16"/>
  <sheetData>
    <row r="1" spans="1:8" ht="21">
      <c r="A1" s="80" t="s">
        <v>360</v>
      </c>
    </row>
    <row r="3" spans="1:8">
      <c r="A3" s="120" t="s">
        <v>435</v>
      </c>
      <c r="B3" s="120"/>
      <c r="C3" s="120"/>
      <c r="D3" s="120"/>
      <c r="E3" s="120"/>
      <c r="F3" s="120"/>
      <c r="G3" s="120"/>
      <c r="H3" s="120"/>
    </row>
    <row r="4" spans="1:8">
      <c r="A4" s="120"/>
      <c r="B4" s="120"/>
      <c r="C4" s="120"/>
      <c r="D4" s="120"/>
      <c r="E4" s="120"/>
      <c r="F4" s="120"/>
      <c r="G4" s="120"/>
      <c r="H4" s="120"/>
    </row>
    <row r="5" spans="1:8">
      <c r="A5" s="120"/>
      <c r="B5" s="120"/>
      <c r="C5" s="120"/>
      <c r="D5" s="120"/>
      <c r="E5" s="120"/>
      <c r="F5" s="120"/>
      <c r="G5" s="120"/>
      <c r="H5" s="120"/>
    </row>
    <row r="6" spans="1:8">
      <c r="A6" s="120"/>
      <c r="B6" s="120"/>
      <c r="C6" s="120"/>
      <c r="D6" s="120"/>
      <c r="E6" s="120"/>
      <c r="F6" s="120"/>
      <c r="G6" s="120"/>
      <c r="H6" s="120"/>
    </row>
    <row r="8" spans="1:8">
      <c r="A8" s="12" t="s">
        <v>375</v>
      </c>
    </row>
    <row r="11" spans="1:8">
      <c r="B11" t="s">
        <v>347</v>
      </c>
      <c r="C11" t="s">
        <v>205</v>
      </c>
      <c r="D11" t="s">
        <v>345</v>
      </c>
      <c r="E11" t="s">
        <v>206</v>
      </c>
    </row>
    <row r="12" spans="1:8">
      <c r="A12">
        <v>1985</v>
      </c>
    </row>
    <row r="13" spans="1:8">
      <c r="A13">
        <v>1990</v>
      </c>
      <c r="B13">
        <v>114.45</v>
      </c>
      <c r="C13">
        <v>114.28</v>
      </c>
      <c r="D13">
        <v>113.01</v>
      </c>
      <c r="E13">
        <v>111.83</v>
      </c>
    </row>
    <row r="14" spans="1:8">
      <c r="A14">
        <v>1995</v>
      </c>
      <c r="B14">
        <v>114.6</v>
      </c>
      <c r="C14">
        <v>113.99</v>
      </c>
      <c r="D14">
        <v>112.95</v>
      </c>
      <c r="E14">
        <v>111.98</v>
      </c>
    </row>
    <row r="15" spans="1:8">
      <c r="A15">
        <v>2000</v>
      </c>
      <c r="B15">
        <v>114.7</v>
      </c>
      <c r="C15">
        <v>113.97</v>
      </c>
      <c r="D15">
        <v>112.89</v>
      </c>
      <c r="E15">
        <v>112.26</v>
      </c>
    </row>
    <row r="16" spans="1:8">
      <c r="A16">
        <v>2005</v>
      </c>
      <c r="B16">
        <v>115.02</v>
      </c>
      <c r="C16">
        <v>113.99</v>
      </c>
      <c r="D16">
        <v>113</v>
      </c>
      <c r="E16">
        <v>112.52</v>
      </c>
    </row>
    <row r="17" spans="1:5">
      <c r="A17">
        <v>2010</v>
      </c>
      <c r="B17">
        <v>115.13</v>
      </c>
      <c r="C17">
        <v>114.59</v>
      </c>
      <c r="D17">
        <v>113.11</v>
      </c>
      <c r="E17">
        <v>112.63</v>
      </c>
    </row>
    <row r="18" spans="1:5">
      <c r="A18">
        <v>2015</v>
      </c>
      <c r="B18">
        <v>115.01</v>
      </c>
      <c r="C18">
        <v>114.67</v>
      </c>
      <c r="D18">
        <v>113.41</v>
      </c>
      <c r="E18">
        <v>112.28</v>
      </c>
    </row>
    <row r="19" spans="1:5">
      <c r="A19">
        <v>2020</v>
      </c>
      <c r="B19">
        <v>115.09</v>
      </c>
      <c r="C19">
        <v>113.79</v>
      </c>
      <c r="D19">
        <v>113.76</v>
      </c>
      <c r="E19">
        <v>111.57</v>
      </c>
    </row>
    <row r="20" spans="1:5">
      <c r="A20">
        <v>2025</v>
      </c>
    </row>
    <row r="21" spans="1:5">
      <c r="A21">
        <v>2030</v>
      </c>
    </row>
  </sheetData>
  <mergeCells count="1">
    <mergeCell ref="A3: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F2039-1332-0949-8D1C-A414D3C7E3CF}">
  <dimension ref="A1:I33"/>
  <sheetViews>
    <sheetView workbookViewId="0"/>
  </sheetViews>
  <sheetFormatPr baseColWidth="10" defaultRowHeight="16"/>
  <sheetData>
    <row r="1" spans="1:9" ht="21">
      <c r="A1" s="80" t="s">
        <v>207</v>
      </c>
    </row>
    <row r="3" spans="1:9">
      <c r="A3" s="120" t="s">
        <v>436</v>
      </c>
      <c r="B3" s="120"/>
      <c r="C3" s="120"/>
      <c r="D3" s="120"/>
      <c r="E3" s="120"/>
      <c r="F3" s="120"/>
      <c r="G3" s="120"/>
      <c r="H3" s="120"/>
      <c r="I3" s="120"/>
    </row>
    <row r="4" spans="1:9">
      <c r="A4" s="120"/>
      <c r="B4" s="120"/>
      <c r="C4" s="120"/>
      <c r="D4" s="120"/>
      <c r="E4" s="120"/>
      <c r="F4" s="120"/>
      <c r="G4" s="120"/>
      <c r="H4" s="120"/>
      <c r="I4" s="120"/>
    </row>
    <row r="5" spans="1:9">
      <c r="A5" s="120"/>
      <c r="B5" s="120"/>
      <c r="C5" s="120"/>
      <c r="D5" s="120"/>
      <c r="E5" s="120"/>
      <c r="F5" s="120"/>
      <c r="G5" s="120"/>
      <c r="H5" s="120"/>
      <c r="I5" s="120"/>
    </row>
    <row r="6" spans="1:9">
      <c r="A6" s="120"/>
      <c r="B6" s="120"/>
      <c r="C6" s="120"/>
      <c r="D6" s="120"/>
      <c r="E6" s="120"/>
      <c r="F6" s="120"/>
      <c r="G6" s="120"/>
      <c r="H6" s="120"/>
      <c r="I6" s="120"/>
    </row>
    <row r="7" spans="1:9">
      <c r="A7" s="120" t="s">
        <v>370</v>
      </c>
      <c r="B7" s="120"/>
      <c r="C7" s="120"/>
      <c r="D7" s="120"/>
      <c r="E7" s="120"/>
      <c r="F7" s="120"/>
      <c r="G7" s="120"/>
      <c r="H7" s="120"/>
      <c r="I7" s="120"/>
    </row>
    <row r="8" spans="1:9">
      <c r="A8" s="120"/>
      <c r="B8" s="120"/>
      <c r="C8" s="120"/>
      <c r="D8" s="120"/>
      <c r="E8" s="120"/>
      <c r="F8" s="120"/>
      <c r="G8" s="120"/>
      <c r="H8" s="120"/>
      <c r="I8" s="120"/>
    </row>
    <row r="11" spans="1:9">
      <c r="B11" t="s">
        <v>208</v>
      </c>
      <c r="C11" t="s">
        <v>209</v>
      </c>
      <c r="D11" t="s">
        <v>210</v>
      </c>
      <c r="E11" t="s">
        <v>211</v>
      </c>
      <c r="F11" t="s">
        <v>212</v>
      </c>
    </row>
    <row r="12" spans="1:9">
      <c r="B12">
        <v>0</v>
      </c>
      <c r="C12">
        <v>100</v>
      </c>
      <c r="D12">
        <v>100</v>
      </c>
      <c r="E12">
        <v>100</v>
      </c>
      <c r="F12">
        <v>100</v>
      </c>
    </row>
    <row r="13" spans="1:9">
      <c r="B13">
        <v>1</v>
      </c>
      <c r="C13">
        <v>99.421510551647515</v>
      </c>
      <c r="D13">
        <v>93.470483005366717</v>
      </c>
      <c r="E13">
        <v>98.97599965759656</v>
      </c>
      <c r="F13">
        <v>97.581678920270349</v>
      </c>
    </row>
    <row r="14" spans="1:9">
      <c r="B14">
        <v>2</v>
      </c>
      <c r="C14">
        <v>99.229946947501773</v>
      </c>
      <c r="D14">
        <v>91.824306322079693</v>
      </c>
      <c r="E14">
        <v>95.75972203700583</v>
      </c>
      <c r="F14">
        <v>96.481128009359026</v>
      </c>
    </row>
    <row r="15" spans="1:9">
      <c r="B15">
        <v>3</v>
      </c>
      <c r="C15">
        <v>98.020344865782931</v>
      </c>
      <c r="D15">
        <v>93.908990076272872</v>
      </c>
      <c r="E15">
        <v>96.666315787155881</v>
      </c>
      <c r="F15">
        <v>94.637103903502734</v>
      </c>
    </row>
    <row r="16" spans="1:9">
      <c r="B16">
        <v>4</v>
      </c>
      <c r="C16">
        <v>99.156193102635697</v>
      </c>
      <c r="D16">
        <v>94.583494593271382</v>
      </c>
      <c r="E16">
        <v>97.182894766619199</v>
      </c>
      <c r="F16">
        <v>92.988954548492103</v>
      </c>
    </row>
    <row r="17" spans="2:6">
      <c r="B17">
        <v>5</v>
      </c>
      <c r="C17">
        <v>98.55617566331199</v>
      </c>
      <c r="D17">
        <v>92.938530753611587</v>
      </c>
      <c r="E17">
        <v>98.338426026566111</v>
      </c>
      <c r="F17">
        <v>91.906580356727048</v>
      </c>
    </row>
    <row r="18" spans="2:6">
      <c r="B18">
        <v>6</v>
      </c>
      <c r="C18">
        <v>101.09109099804306</v>
      </c>
      <c r="D18">
        <v>97.197456884722925</v>
      </c>
      <c r="E18">
        <v>99.707918548856796</v>
      </c>
      <c r="F18">
        <v>91.499311926605515</v>
      </c>
    </row>
    <row r="19" spans="2:6">
      <c r="B19">
        <v>7</v>
      </c>
      <c r="D19">
        <v>96.005308492157937</v>
      </c>
      <c r="E19">
        <v>100.45857825973501</v>
      </c>
      <c r="F19">
        <v>93.636238532110099</v>
      </c>
    </row>
    <row r="20" spans="2:6">
      <c r="B20">
        <v>8</v>
      </c>
      <c r="D20">
        <v>97.376570349489725</v>
      </c>
      <c r="F20">
        <v>95.300328890427551</v>
      </c>
    </row>
    <row r="21" spans="2:6">
      <c r="B21">
        <v>9</v>
      </c>
      <c r="D21">
        <v>99.154152566484726</v>
      </c>
      <c r="F21">
        <v>94.878489166504011</v>
      </c>
    </row>
    <row r="22" spans="2:6">
      <c r="B22">
        <v>10</v>
      </c>
      <c r="D22">
        <v>101.46201068248473</v>
      </c>
      <c r="F22">
        <v>95.390319758123908</v>
      </c>
    </row>
    <row r="23" spans="2:6">
      <c r="B23">
        <v>11</v>
      </c>
      <c r="F23">
        <v>96.952817824377448</v>
      </c>
    </row>
    <row r="24" spans="2:6">
      <c r="B24">
        <v>12</v>
      </c>
      <c r="F24">
        <v>97.758539199716409</v>
      </c>
    </row>
    <row r="25" spans="2:6">
      <c r="B25">
        <v>13</v>
      </c>
      <c r="F25">
        <v>99.313822529456601</v>
      </c>
    </row>
    <row r="26" spans="2:6">
      <c r="B26">
        <v>14</v>
      </c>
      <c r="F26">
        <v>96.617375327875465</v>
      </c>
    </row>
    <row r="27" spans="2:6">
      <c r="B27">
        <v>15</v>
      </c>
      <c r="F27">
        <v>92.553681132897282</v>
      </c>
    </row>
    <row r="28" spans="2:6">
      <c r="B28">
        <v>16</v>
      </c>
    </row>
    <row r="29" spans="2:6">
      <c r="B29">
        <v>17</v>
      </c>
    </row>
    <row r="30" spans="2:6">
      <c r="B30">
        <v>18</v>
      </c>
    </row>
    <row r="31" spans="2:6">
      <c r="B31">
        <v>19</v>
      </c>
    </row>
    <row r="32" spans="2:6">
      <c r="B32">
        <v>20</v>
      </c>
    </row>
    <row r="33" spans="2:2">
      <c r="B33">
        <v>21</v>
      </c>
    </row>
  </sheetData>
  <mergeCells count="2">
    <mergeCell ref="A3:I6"/>
    <mergeCell ref="A7:I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5E26D-67DF-0546-9D80-B67900BBB475}">
  <dimension ref="A1:V135"/>
  <sheetViews>
    <sheetView workbookViewId="0"/>
  </sheetViews>
  <sheetFormatPr baseColWidth="10" defaultRowHeight="16"/>
  <sheetData>
    <row r="1" spans="1:18" ht="21">
      <c r="A1" s="80" t="s">
        <v>365</v>
      </c>
    </row>
    <row r="3" spans="1:18">
      <c r="A3" s="120" t="s">
        <v>366</v>
      </c>
      <c r="B3" s="120"/>
      <c r="C3" s="120"/>
      <c r="D3" s="120"/>
      <c r="E3" s="120"/>
      <c r="F3" s="120"/>
      <c r="G3" s="120"/>
      <c r="H3" s="120"/>
      <c r="I3" s="120"/>
    </row>
    <row r="4" spans="1:18">
      <c r="A4" s="120"/>
      <c r="B4" s="120"/>
      <c r="C4" s="120"/>
      <c r="D4" s="120"/>
      <c r="E4" s="120"/>
      <c r="F4" s="120"/>
      <c r="G4" s="120"/>
      <c r="H4" s="120"/>
      <c r="I4" s="120"/>
    </row>
    <row r="5" spans="1:18">
      <c r="A5" s="120"/>
      <c r="B5" s="120"/>
      <c r="C5" s="120"/>
      <c r="D5" s="120"/>
      <c r="E5" s="120"/>
      <c r="F5" s="120"/>
      <c r="G5" s="120"/>
      <c r="H5" s="120"/>
      <c r="I5" s="120"/>
      <c r="O5" t="s">
        <v>316</v>
      </c>
    </row>
    <row r="6" spans="1:18">
      <c r="A6" s="120"/>
      <c r="B6" s="120"/>
      <c r="C6" s="120"/>
      <c r="D6" s="120"/>
      <c r="E6" s="120"/>
      <c r="F6" s="120"/>
      <c r="G6" s="120"/>
      <c r="H6" s="120"/>
      <c r="I6" s="120"/>
    </row>
    <row r="8" spans="1:18">
      <c r="A8" s="129" t="s">
        <v>371</v>
      </c>
      <c r="B8" s="129"/>
      <c r="C8" s="129"/>
      <c r="D8" s="129"/>
      <c r="E8" s="129"/>
      <c r="F8" s="129"/>
      <c r="G8" s="129"/>
      <c r="H8" s="129"/>
      <c r="I8" s="129"/>
    </row>
    <row r="9" spans="1:18">
      <c r="A9" s="129"/>
      <c r="B9" s="129"/>
      <c r="C9" s="129"/>
      <c r="D9" s="129"/>
      <c r="E9" s="129"/>
      <c r="F9" s="129"/>
      <c r="G9" s="129"/>
      <c r="H9" s="129"/>
      <c r="I9" s="129"/>
    </row>
    <row r="11" spans="1:18">
      <c r="A11" s="49" t="s">
        <v>213</v>
      </c>
      <c r="B11" s="78"/>
      <c r="C11" s="78"/>
      <c r="D11" s="78"/>
      <c r="E11" s="78"/>
      <c r="F11" s="78"/>
      <c r="I11" s="82"/>
    </row>
    <row r="12" spans="1:18">
      <c r="B12" s="78" t="s">
        <v>214</v>
      </c>
      <c r="C12" s="78" t="s">
        <v>215</v>
      </c>
      <c r="D12" s="78" t="s">
        <v>216</v>
      </c>
      <c r="E12" s="78" t="s">
        <v>217</v>
      </c>
      <c r="F12" s="78" t="s">
        <v>218</v>
      </c>
      <c r="I12" s="82"/>
      <c r="J12" s="78" t="s">
        <v>408</v>
      </c>
      <c r="K12" s="78" t="s">
        <v>409</v>
      </c>
      <c r="L12" s="78" t="s">
        <v>407</v>
      </c>
      <c r="M12" s="78" t="s">
        <v>410</v>
      </c>
      <c r="N12" s="78" t="s">
        <v>411</v>
      </c>
    </row>
    <row r="13" spans="1:18">
      <c r="A13">
        <v>1910</v>
      </c>
      <c r="B13" s="78">
        <v>4.18</v>
      </c>
      <c r="C13" s="78">
        <v>6.8748705882352938</v>
      </c>
      <c r="D13" s="78">
        <v>13.272145047854606</v>
      </c>
      <c r="E13" s="78">
        <v>22.359039810732337</v>
      </c>
      <c r="F13" s="78">
        <v>53.313944553177762</v>
      </c>
      <c r="G13" s="78">
        <v>100</v>
      </c>
      <c r="H13" s="78"/>
      <c r="I13">
        <f>A13</f>
        <v>1910</v>
      </c>
      <c r="J13" s="78">
        <f>B13</f>
        <v>4.18</v>
      </c>
      <c r="K13" s="78">
        <f>B13+C13</f>
        <v>11.054870588235293</v>
      </c>
      <c r="L13" s="78">
        <f>B13+C13+D13</f>
        <v>24.327015636089897</v>
      </c>
      <c r="M13" s="78">
        <f>B13+C13+D13+E13</f>
        <v>46.686055446822238</v>
      </c>
      <c r="N13" s="78">
        <f>B13+C13+D13+E13+F13</f>
        <v>100</v>
      </c>
      <c r="O13" s="57">
        <f>J13*100</f>
        <v>418</v>
      </c>
      <c r="P13" s="57">
        <f>K13*10</f>
        <v>110.54870588235292</v>
      </c>
      <c r="Q13" s="57">
        <f>L13</f>
        <v>24.327015636089897</v>
      </c>
      <c r="R13" s="57">
        <f>M13/10</f>
        <v>4.6686055446822241</v>
      </c>
    </row>
    <row r="14" spans="1:18">
      <c r="A14">
        <v>1911</v>
      </c>
      <c r="B14" s="78">
        <v>4.1900000000000004</v>
      </c>
      <c r="C14" s="78">
        <v>6.8913176470588242</v>
      </c>
      <c r="D14" s="78">
        <v>13.303896591031293</v>
      </c>
      <c r="E14" s="78">
        <v>22.412530336595339</v>
      </c>
      <c r="F14" s="78">
        <v>53.202255425314547</v>
      </c>
      <c r="G14" s="78">
        <v>100</v>
      </c>
      <c r="H14" s="78"/>
      <c r="I14">
        <f t="shared" ref="I14:J77" si="0">A14</f>
        <v>1911</v>
      </c>
      <c r="J14" s="78">
        <f t="shared" si="0"/>
        <v>4.1900000000000004</v>
      </c>
      <c r="K14" s="78">
        <f t="shared" ref="K14:K77" si="1">B14+C14</f>
        <v>11.081317647058825</v>
      </c>
      <c r="L14" s="78">
        <f t="shared" ref="L14:L77" si="2">B14+C14+D14</f>
        <v>24.385214238090118</v>
      </c>
      <c r="M14" s="78">
        <f t="shared" ref="M14:M77" si="3">B14+C14+D14+E14</f>
        <v>46.797744574685453</v>
      </c>
      <c r="N14" s="78">
        <f t="shared" ref="N14:N77" si="4">B14+C14+D14+E14+F14</f>
        <v>100</v>
      </c>
      <c r="O14" s="57">
        <f t="shared" ref="O14:O77" si="5">J14*100</f>
        <v>419.00000000000006</v>
      </c>
      <c r="P14" s="57">
        <f t="shared" ref="P14:P77" si="6">K14*10</f>
        <v>110.81317647058825</v>
      </c>
      <c r="Q14" s="57">
        <f t="shared" ref="Q14:Q77" si="7">L14</f>
        <v>24.385214238090118</v>
      </c>
      <c r="R14" s="57">
        <f t="shared" ref="R14:R77" si="8">M14/10</f>
        <v>4.6797744574685449</v>
      </c>
    </row>
    <row r="15" spans="1:18">
      <c r="A15">
        <v>1912</v>
      </c>
      <c r="B15" s="78">
        <v>4.1500000000000004</v>
      </c>
      <c r="C15" s="78">
        <v>6.8255294117647063</v>
      </c>
      <c r="D15" s="78">
        <v>13.17689041832455</v>
      </c>
      <c r="E15" s="78">
        <v>22.198568233143352</v>
      </c>
      <c r="F15" s="78">
        <v>53.649011936767394</v>
      </c>
      <c r="G15" s="78">
        <v>100</v>
      </c>
      <c r="H15" s="78"/>
      <c r="I15">
        <f t="shared" si="0"/>
        <v>1912</v>
      </c>
      <c r="J15" s="78">
        <f t="shared" si="0"/>
        <v>4.1500000000000004</v>
      </c>
      <c r="K15" s="78">
        <f t="shared" si="1"/>
        <v>10.975529411764708</v>
      </c>
      <c r="L15" s="78">
        <f t="shared" si="2"/>
        <v>24.152419830089258</v>
      </c>
      <c r="M15" s="78">
        <f t="shared" si="3"/>
        <v>46.350988063232606</v>
      </c>
      <c r="N15" s="78">
        <f t="shared" si="4"/>
        <v>100</v>
      </c>
      <c r="O15" s="57">
        <f t="shared" si="5"/>
        <v>415.00000000000006</v>
      </c>
      <c r="P15" s="57">
        <f t="shared" si="6"/>
        <v>109.75529411764708</v>
      </c>
      <c r="Q15" s="57">
        <f t="shared" si="7"/>
        <v>24.152419830089258</v>
      </c>
      <c r="R15" s="57">
        <f t="shared" si="8"/>
        <v>4.6350988063232608</v>
      </c>
    </row>
    <row r="16" spans="1:18">
      <c r="A16">
        <v>1913</v>
      </c>
      <c r="B16" s="78">
        <v>4.25</v>
      </c>
      <c r="C16" s="78">
        <v>6.99</v>
      </c>
      <c r="D16" s="78">
        <v>13.494405850091407</v>
      </c>
      <c r="E16" s="78">
        <v>22.733473491773314</v>
      </c>
      <c r="F16" s="78">
        <v>52.532120658135284</v>
      </c>
      <c r="G16" s="78">
        <v>100</v>
      </c>
      <c r="H16" s="78"/>
      <c r="I16">
        <f t="shared" si="0"/>
        <v>1913</v>
      </c>
      <c r="J16" s="78">
        <f t="shared" si="0"/>
        <v>4.25</v>
      </c>
      <c r="K16" s="78">
        <f t="shared" si="1"/>
        <v>11.24</v>
      </c>
      <c r="L16" s="78">
        <f t="shared" si="2"/>
        <v>24.734405850091406</v>
      </c>
      <c r="M16" s="78">
        <f t="shared" si="3"/>
        <v>47.467879341864716</v>
      </c>
      <c r="N16" s="78">
        <f t="shared" si="4"/>
        <v>100</v>
      </c>
      <c r="O16" s="57">
        <f t="shared" si="5"/>
        <v>425</v>
      </c>
      <c r="P16" s="57">
        <f t="shared" si="6"/>
        <v>112.4</v>
      </c>
      <c r="Q16" s="57">
        <f t="shared" si="7"/>
        <v>24.734405850091406</v>
      </c>
      <c r="R16" s="57">
        <f t="shared" si="8"/>
        <v>4.7467879341864716</v>
      </c>
    </row>
    <row r="17" spans="1:18">
      <c r="A17">
        <v>1914</v>
      </c>
      <c r="B17" s="78">
        <v>4.04</v>
      </c>
      <c r="C17" s="78">
        <v>6.6700000000000008</v>
      </c>
      <c r="D17" s="78">
        <v>12.876636197440586</v>
      </c>
      <c r="E17" s="78">
        <v>21.692742230347356</v>
      </c>
      <c r="F17" s="78">
        <v>54.720621572212053</v>
      </c>
      <c r="G17" s="78">
        <v>100</v>
      </c>
      <c r="H17" s="78"/>
      <c r="I17">
        <f t="shared" si="0"/>
        <v>1914</v>
      </c>
      <c r="J17" s="78">
        <f t="shared" si="0"/>
        <v>4.04</v>
      </c>
      <c r="K17" s="78">
        <f t="shared" si="1"/>
        <v>10.71</v>
      </c>
      <c r="L17" s="78">
        <f t="shared" si="2"/>
        <v>23.586636197440587</v>
      </c>
      <c r="M17" s="78">
        <f t="shared" si="3"/>
        <v>45.279378427787947</v>
      </c>
      <c r="N17" s="78">
        <f t="shared" si="4"/>
        <v>100</v>
      </c>
      <c r="O17" s="57">
        <f t="shared" si="5"/>
        <v>404</v>
      </c>
      <c r="P17" s="57">
        <f t="shared" si="6"/>
        <v>107.10000000000001</v>
      </c>
      <c r="Q17" s="57">
        <f t="shared" si="7"/>
        <v>23.586636197440587</v>
      </c>
      <c r="R17" s="57">
        <f t="shared" si="8"/>
        <v>4.5279378427787949</v>
      </c>
    </row>
    <row r="18" spans="1:18">
      <c r="A18">
        <v>1915</v>
      </c>
      <c r="B18" s="78">
        <v>4.07</v>
      </c>
      <c r="C18" s="78">
        <v>6.6999999999999993</v>
      </c>
      <c r="D18" s="78">
        <v>12.934552102376596</v>
      </c>
      <c r="E18" s="78">
        <v>21.790310786106033</v>
      </c>
      <c r="F18" s="78">
        <v>54.505137111517371</v>
      </c>
      <c r="G18" s="78">
        <v>100</v>
      </c>
      <c r="H18" s="78"/>
      <c r="I18">
        <f t="shared" si="0"/>
        <v>1915</v>
      </c>
      <c r="J18" s="78">
        <f t="shared" si="0"/>
        <v>4.07</v>
      </c>
      <c r="K18" s="78">
        <f t="shared" si="1"/>
        <v>10.77</v>
      </c>
      <c r="L18" s="78">
        <f t="shared" si="2"/>
        <v>23.704552102376596</v>
      </c>
      <c r="M18" s="78">
        <f t="shared" si="3"/>
        <v>45.494862888482629</v>
      </c>
      <c r="N18" s="78">
        <f t="shared" si="4"/>
        <v>100</v>
      </c>
      <c r="O18" s="57">
        <f t="shared" si="5"/>
        <v>407</v>
      </c>
      <c r="P18" s="57">
        <f t="shared" si="6"/>
        <v>107.69999999999999</v>
      </c>
      <c r="Q18" s="57">
        <f t="shared" si="7"/>
        <v>23.704552102376596</v>
      </c>
      <c r="R18" s="57">
        <f t="shared" si="8"/>
        <v>4.5494862888482626</v>
      </c>
    </row>
    <row r="19" spans="1:18">
      <c r="A19">
        <v>1916</v>
      </c>
      <c r="B19" s="78">
        <v>4</v>
      </c>
      <c r="C19" s="78">
        <v>6.4700000000000006</v>
      </c>
      <c r="D19" s="78">
        <v>12.490530164533821</v>
      </c>
      <c r="E19" s="78">
        <v>21.042285191956129</v>
      </c>
      <c r="F19" s="78">
        <v>55.997184643510053</v>
      </c>
      <c r="G19" s="78">
        <v>100</v>
      </c>
      <c r="H19" s="78"/>
      <c r="I19">
        <f t="shared" si="0"/>
        <v>1916</v>
      </c>
      <c r="J19" s="78">
        <f t="shared" si="0"/>
        <v>4</v>
      </c>
      <c r="K19" s="78">
        <f t="shared" si="1"/>
        <v>10.47</v>
      </c>
      <c r="L19" s="78">
        <f t="shared" si="2"/>
        <v>22.960530164533822</v>
      </c>
      <c r="M19" s="78">
        <f t="shared" si="3"/>
        <v>44.002815356489947</v>
      </c>
      <c r="N19" s="78">
        <f t="shared" si="4"/>
        <v>100</v>
      </c>
      <c r="O19" s="57">
        <f t="shared" si="5"/>
        <v>400</v>
      </c>
      <c r="P19" s="57">
        <f t="shared" si="6"/>
        <v>104.7</v>
      </c>
      <c r="Q19" s="57">
        <f t="shared" si="7"/>
        <v>22.960530164533822</v>
      </c>
      <c r="R19" s="57">
        <f t="shared" si="8"/>
        <v>4.400281535648995</v>
      </c>
    </row>
    <row r="20" spans="1:18">
      <c r="A20">
        <v>1917</v>
      </c>
      <c r="B20" s="78">
        <v>3.52</v>
      </c>
      <c r="C20" s="78">
        <v>5.74</v>
      </c>
      <c r="D20" s="78">
        <v>11.08124314442413</v>
      </c>
      <c r="E20" s="78">
        <v>18.668117001828154</v>
      </c>
      <c r="F20" s="78">
        <v>60.990639853747716</v>
      </c>
      <c r="G20" s="78">
        <v>100</v>
      </c>
      <c r="H20" s="78"/>
      <c r="I20">
        <f t="shared" si="0"/>
        <v>1917</v>
      </c>
      <c r="J20" s="78">
        <f t="shared" si="0"/>
        <v>3.52</v>
      </c>
      <c r="K20" s="78">
        <f t="shared" si="1"/>
        <v>9.26</v>
      </c>
      <c r="L20" s="78">
        <f t="shared" si="2"/>
        <v>20.34124314442413</v>
      </c>
      <c r="M20" s="78">
        <f t="shared" si="3"/>
        <v>39.009360146252284</v>
      </c>
      <c r="N20" s="78">
        <f t="shared" si="4"/>
        <v>100</v>
      </c>
      <c r="O20" s="57">
        <f t="shared" si="5"/>
        <v>352</v>
      </c>
      <c r="P20" s="57">
        <f t="shared" si="6"/>
        <v>92.6</v>
      </c>
      <c r="Q20" s="57">
        <f t="shared" si="7"/>
        <v>20.34124314442413</v>
      </c>
      <c r="R20" s="57">
        <f t="shared" si="8"/>
        <v>3.9009360146252283</v>
      </c>
    </row>
    <row r="21" spans="1:18">
      <c r="A21">
        <v>1918</v>
      </c>
      <c r="B21" s="78">
        <v>3.21</v>
      </c>
      <c r="C21" s="78">
        <v>5.47</v>
      </c>
      <c r="D21" s="78">
        <v>10.559999999999999</v>
      </c>
      <c r="E21" s="78">
        <v>17.790000000000003</v>
      </c>
      <c r="F21" s="78">
        <v>62.97</v>
      </c>
      <c r="G21" s="78">
        <v>100</v>
      </c>
      <c r="H21" s="78"/>
      <c r="I21">
        <f t="shared" si="0"/>
        <v>1918</v>
      </c>
      <c r="J21" s="78">
        <f t="shared" si="0"/>
        <v>3.21</v>
      </c>
      <c r="K21" s="78">
        <f t="shared" si="1"/>
        <v>8.68</v>
      </c>
      <c r="L21" s="78">
        <f t="shared" si="2"/>
        <v>19.239999999999998</v>
      </c>
      <c r="M21" s="78">
        <f t="shared" si="3"/>
        <v>37.03</v>
      </c>
      <c r="N21" s="78">
        <f t="shared" si="4"/>
        <v>100</v>
      </c>
      <c r="O21" s="57">
        <f t="shared" si="5"/>
        <v>321</v>
      </c>
      <c r="P21" s="57">
        <f t="shared" si="6"/>
        <v>86.8</v>
      </c>
      <c r="Q21" s="57">
        <f t="shared" si="7"/>
        <v>19.239999999999998</v>
      </c>
      <c r="R21" s="57">
        <f t="shared" si="8"/>
        <v>3.7030000000000003</v>
      </c>
    </row>
    <row r="22" spans="1:18">
      <c r="A22">
        <v>1919</v>
      </c>
      <c r="B22" s="78">
        <v>3.32</v>
      </c>
      <c r="C22" s="78">
        <v>5.66</v>
      </c>
      <c r="D22" s="78">
        <v>10.61</v>
      </c>
      <c r="E22" s="78">
        <v>19.139999999999997</v>
      </c>
      <c r="F22" s="78">
        <v>61.27</v>
      </c>
      <c r="G22" s="78">
        <v>100</v>
      </c>
      <c r="H22" s="78"/>
      <c r="I22">
        <f t="shared" si="0"/>
        <v>1919</v>
      </c>
      <c r="J22" s="78">
        <f t="shared" si="0"/>
        <v>3.32</v>
      </c>
      <c r="K22" s="78">
        <f t="shared" si="1"/>
        <v>8.98</v>
      </c>
      <c r="L22" s="78">
        <f t="shared" si="2"/>
        <v>19.59</v>
      </c>
      <c r="M22" s="78">
        <f t="shared" si="3"/>
        <v>38.729999999999997</v>
      </c>
      <c r="N22" s="78">
        <f t="shared" si="4"/>
        <v>100</v>
      </c>
      <c r="O22" s="57">
        <f t="shared" si="5"/>
        <v>332</v>
      </c>
      <c r="P22" s="57">
        <f t="shared" si="6"/>
        <v>89.800000000000011</v>
      </c>
      <c r="Q22" s="57">
        <f t="shared" si="7"/>
        <v>19.59</v>
      </c>
      <c r="R22" s="57">
        <f t="shared" si="8"/>
        <v>3.8729999999999998</v>
      </c>
    </row>
    <row r="23" spans="1:18">
      <c r="A23">
        <v>1920</v>
      </c>
      <c r="B23" s="78">
        <v>2.94</v>
      </c>
      <c r="C23" s="78">
        <v>5.09</v>
      </c>
      <c r="D23" s="78">
        <v>11.992086167800453</v>
      </c>
      <c r="E23" s="78">
        <v>21.633226131168769</v>
      </c>
      <c r="F23" s="78">
        <v>58.344687701030779</v>
      </c>
      <c r="G23" s="78">
        <v>100</v>
      </c>
      <c r="H23" s="78"/>
      <c r="I23">
        <f t="shared" si="0"/>
        <v>1920</v>
      </c>
      <c r="J23" s="78">
        <f t="shared" si="0"/>
        <v>2.94</v>
      </c>
      <c r="K23" s="78">
        <f t="shared" si="1"/>
        <v>8.0299999999999994</v>
      </c>
      <c r="L23" s="78">
        <f t="shared" si="2"/>
        <v>20.022086167800452</v>
      </c>
      <c r="M23" s="78">
        <f t="shared" si="3"/>
        <v>41.655312298969221</v>
      </c>
      <c r="N23" s="78">
        <f t="shared" si="4"/>
        <v>100</v>
      </c>
      <c r="O23" s="57">
        <f t="shared" si="5"/>
        <v>294</v>
      </c>
      <c r="P23" s="57">
        <f t="shared" si="6"/>
        <v>80.3</v>
      </c>
      <c r="Q23" s="57">
        <f t="shared" si="7"/>
        <v>20.022086167800452</v>
      </c>
      <c r="R23" s="57">
        <f t="shared" si="8"/>
        <v>4.1655312298969225</v>
      </c>
    </row>
    <row r="24" spans="1:18">
      <c r="A24">
        <v>1921</v>
      </c>
      <c r="B24" s="78">
        <v>2.9</v>
      </c>
      <c r="C24" s="78">
        <v>5.18</v>
      </c>
      <c r="D24" s="78">
        <v>12.204126984126983</v>
      </c>
      <c r="E24" s="78">
        <v>22.015738970423225</v>
      </c>
      <c r="F24" s="78">
        <v>57.700134045449786</v>
      </c>
      <c r="G24" s="78">
        <v>100</v>
      </c>
      <c r="H24" s="78"/>
      <c r="I24">
        <f t="shared" si="0"/>
        <v>1921</v>
      </c>
      <c r="J24" s="78">
        <f t="shared" si="0"/>
        <v>2.9</v>
      </c>
      <c r="K24" s="78">
        <f t="shared" si="1"/>
        <v>8.08</v>
      </c>
      <c r="L24" s="78">
        <f t="shared" si="2"/>
        <v>20.284126984126985</v>
      </c>
      <c r="M24" s="78">
        <f t="shared" si="3"/>
        <v>42.299865954550214</v>
      </c>
      <c r="N24" s="78">
        <f t="shared" si="4"/>
        <v>100</v>
      </c>
      <c r="O24" s="57">
        <f t="shared" si="5"/>
        <v>290</v>
      </c>
      <c r="P24" s="57">
        <f t="shared" si="6"/>
        <v>80.8</v>
      </c>
      <c r="Q24" s="57">
        <f t="shared" si="7"/>
        <v>20.284126984126985</v>
      </c>
      <c r="R24" s="57">
        <f t="shared" si="8"/>
        <v>4.2299865954550215</v>
      </c>
    </row>
    <row r="25" spans="1:18">
      <c r="A25">
        <v>1922</v>
      </c>
      <c r="B25" s="78">
        <v>3.23</v>
      </c>
      <c r="C25" s="78">
        <v>5.84</v>
      </c>
      <c r="D25" s="78">
        <v>13.759092970521541</v>
      </c>
      <c r="E25" s="78">
        <v>24.820833124955914</v>
      </c>
      <c r="F25" s="78">
        <v>52.350073904522546</v>
      </c>
      <c r="G25" s="78">
        <v>100</v>
      </c>
      <c r="H25" s="78"/>
      <c r="I25">
        <f t="shared" si="0"/>
        <v>1922</v>
      </c>
      <c r="J25" s="78">
        <f t="shared" si="0"/>
        <v>3.23</v>
      </c>
      <c r="K25" s="78">
        <f t="shared" si="1"/>
        <v>9.07</v>
      </c>
      <c r="L25" s="78">
        <f t="shared" si="2"/>
        <v>22.829092970521543</v>
      </c>
      <c r="M25" s="78">
        <f t="shared" si="3"/>
        <v>47.649926095477454</v>
      </c>
      <c r="N25" s="78">
        <f t="shared" si="4"/>
        <v>100</v>
      </c>
      <c r="O25" s="57">
        <f t="shared" si="5"/>
        <v>323</v>
      </c>
      <c r="P25" s="57">
        <f t="shared" si="6"/>
        <v>90.7</v>
      </c>
      <c r="Q25" s="57">
        <f t="shared" si="7"/>
        <v>22.829092970521543</v>
      </c>
      <c r="R25" s="57">
        <f t="shared" si="8"/>
        <v>4.7649926095477451</v>
      </c>
    </row>
    <row r="26" spans="1:18">
      <c r="A26">
        <v>1923</v>
      </c>
      <c r="B26" s="78">
        <v>3.34</v>
      </c>
      <c r="C26" s="78">
        <v>5.9499999999999993</v>
      </c>
      <c r="D26" s="78">
        <v>14.018253968253966</v>
      </c>
      <c r="E26" s="78">
        <v>25.288348817378026</v>
      </c>
      <c r="F26" s="78">
        <v>51.403397214368013</v>
      </c>
      <c r="G26" s="78">
        <v>100</v>
      </c>
      <c r="H26" s="78"/>
      <c r="I26">
        <f t="shared" si="0"/>
        <v>1923</v>
      </c>
      <c r="J26" s="78">
        <f t="shared" si="0"/>
        <v>3.34</v>
      </c>
      <c r="K26" s="78">
        <f t="shared" si="1"/>
        <v>9.2899999999999991</v>
      </c>
      <c r="L26" s="78">
        <f t="shared" si="2"/>
        <v>23.308253968253965</v>
      </c>
      <c r="M26" s="78">
        <f t="shared" si="3"/>
        <v>48.596602785631987</v>
      </c>
      <c r="N26" s="78">
        <f t="shared" si="4"/>
        <v>100</v>
      </c>
      <c r="O26" s="57">
        <f t="shared" si="5"/>
        <v>334</v>
      </c>
      <c r="P26" s="57">
        <f t="shared" si="6"/>
        <v>92.899999999999991</v>
      </c>
      <c r="Q26" s="57">
        <f t="shared" si="7"/>
        <v>23.308253968253965</v>
      </c>
      <c r="R26" s="57">
        <f t="shared" si="8"/>
        <v>4.859660278563199</v>
      </c>
    </row>
    <row r="27" spans="1:18">
      <c r="A27">
        <v>1924</v>
      </c>
      <c r="B27" s="78">
        <v>3.23</v>
      </c>
      <c r="C27" s="78">
        <v>5.82</v>
      </c>
      <c r="D27" s="78">
        <v>13.711972789115647</v>
      </c>
      <c r="E27" s="78">
        <v>24.735830271788259</v>
      </c>
      <c r="F27" s="78">
        <v>52.502196939096095</v>
      </c>
      <c r="G27" s="78">
        <v>100</v>
      </c>
      <c r="H27" s="78"/>
      <c r="I27">
        <f t="shared" si="0"/>
        <v>1924</v>
      </c>
      <c r="J27" s="78">
        <f t="shared" si="0"/>
        <v>3.23</v>
      </c>
      <c r="K27" s="78">
        <f t="shared" si="1"/>
        <v>9.0500000000000007</v>
      </c>
      <c r="L27" s="78">
        <f t="shared" si="2"/>
        <v>22.761972789115646</v>
      </c>
      <c r="M27" s="78">
        <f t="shared" si="3"/>
        <v>47.497803060903905</v>
      </c>
      <c r="N27" s="78">
        <f t="shared" si="4"/>
        <v>100</v>
      </c>
      <c r="O27" s="57">
        <f t="shared" si="5"/>
        <v>323</v>
      </c>
      <c r="P27" s="57">
        <f t="shared" si="6"/>
        <v>90.5</v>
      </c>
      <c r="Q27" s="57">
        <f t="shared" si="7"/>
        <v>22.761972789115646</v>
      </c>
      <c r="R27" s="57">
        <f t="shared" si="8"/>
        <v>4.7497803060903907</v>
      </c>
    </row>
    <row r="28" spans="1:18">
      <c r="A28">
        <v>1925</v>
      </c>
      <c r="B28" s="78">
        <v>3.13</v>
      </c>
      <c r="C28" s="78">
        <v>5.6599999999999993</v>
      </c>
      <c r="D28" s="78">
        <v>13.335011337868478</v>
      </c>
      <c r="E28" s="78">
        <v>24.055807446446995</v>
      </c>
      <c r="F28" s="78">
        <v>53.819181215684523</v>
      </c>
      <c r="G28" s="78">
        <v>100</v>
      </c>
      <c r="H28" s="78"/>
      <c r="I28">
        <f t="shared" si="0"/>
        <v>1925</v>
      </c>
      <c r="J28" s="78">
        <f t="shared" si="0"/>
        <v>3.13</v>
      </c>
      <c r="K28" s="78">
        <f t="shared" si="1"/>
        <v>8.7899999999999991</v>
      </c>
      <c r="L28" s="78">
        <f t="shared" si="2"/>
        <v>22.125011337868479</v>
      </c>
      <c r="M28" s="78">
        <f t="shared" si="3"/>
        <v>46.180818784315477</v>
      </c>
      <c r="N28" s="78">
        <f t="shared" si="4"/>
        <v>100</v>
      </c>
      <c r="O28" s="57">
        <f t="shared" si="5"/>
        <v>313</v>
      </c>
      <c r="P28" s="57">
        <f t="shared" si="6"/>
        <v>87.899999999999991</v>
      </c>
      <c r="Q28" s="57">
        <f t="shared" si="7"/>
        <v>22.125011337868479</v>
      </c>
      <c r="R28" s="57">
        <f t="shared" si="8"/>
        <v>4.618081878431548</v>
      </c>
    </row>
    <row r="29" spans="1:18">
      <c r="A29">
        <v>1926</v>
      </c>
      <c r="B29" s="78">
        <v>3.07</v>
      </c>
      <c r="C29" s="78">
        <v>5.6</v>
      </c>
      <c r="D29" s="78">
        <v>13.193650793650793</v>
      </c>
      <c r="E29" s="78">
        <v>23.80079888694403</v>
      </c>
      <c r="F29" s="78">
        <v>54.335550319405179</v>
      </c>
      <c r="G29" s="78">
        <v>100</v>
      </c>
      <c r="H29" s="78"/>
      <c r="I29">
        <f t="shared" si="0"/>
        <v>1926</v>
      </c>
      <c r="J29" s="78">
        <f t="shared" si="0"/>
        <v>3.07</v>
      </c>
      <c r="K29" s="78">
        <f t="shared" si="1"/>
        <v>8.67</v>
      </c>
      <c r="L29" s="78">
        <f t="shared" si="2"/>
        <v>21.863650793650791</v>
      </c>
      <c r="M29" s="78">
        <f t="shared" si="3"/>
        <v>45.664449680594821</v>
      </c>
      <c r="N29" s="78">
        <f t="shared" si="4"/>
        <v>100</v>
      </c>
      <c r="O29" s="57">
        <f t="shared" si="5"/>
        <v>307</v>
      </c>
      <c r="P29" s="57">
        <f t="shared" si="6"/>
        <v>86.7</v>
      </c>
      <c r="Q29" s="57">
        <f t="shared" si="7"/>
        <v>21.863650793650791</v>
      </c>
      <c r="R29" s="57">
        <f t="shared" si="8"/>
        <v>4.5664449680594821</v>
      </c>
    </row>
    <row r="30" spans="1:18">
      <c r="A30">
        <v>1927</v>
      </c>
      <c r="B30" s="78">
        <v>3.01</v>
      </c>
      <c r="C30" s="78">
        <v>5.48</v>
      </c>
      <c r="D30" s="78">
        <v>12.91092970521542</v>
      </c>
      <c r="E30" s="78">
        <v>23.290781767938086</v>
      </c>
      <c r="F30" s="78">
        <v>55.308288526846496</v>
      </c>
      <c r="G30" s="78">
        <v>100</v>
      </c>
      <c r="H30" s="78"/>
      <c r="I30">
        <f t="shared" si="0"/>
        <v>1927</v>
      </c>
      <c r="J30" s="78">
        <f t="shared" si="0"/>
        <v>3.01</v>
      </c>
      <c r="K30" s="78">
        <f t="shared" si="1"/>
        <v>8.49</v>
      </c>
      <c r="L30" s="78">
        <f t="shared" si="2"/>
        <v>21.400929705215418</v>
      </c>
      <c r="M30" s="78">
        <f t="shared" si="3"/>
        <v>44.691711473153504</v>
      </c>
      <c r="N30" s="78">
        <f t="shared" si="4"/>
        <v>100</v>
      </c>
      <c r="O30" s="57">
        <f t="shared" si="5"/>
        <v>301</v>
      </c>
      <c r="P30" s="57">
        <f t="shared" si="6"/>
        <v>84.9</v>
      </c>
      <c r="Q30" s="57">
        <f t="shared" si="7"/>
        <v>21.400929705215418</v>
      </c>
      <c r="R30" s="57">
        <f t="shared" si="8"/>
        <v>4.4691711473153504</v>
      </c>
    </row>
    <row r="31" spans="1:18">
      <c r="A31">
        <v>1928</v>
      </c>
      <c r="B31" s="78">
        <v>3.04</v>
      </c>
      <c r="C31" s="78">
        <v>5.4999999999999991</v>
      </c>
      <c r="D31" s="78">
        <v>12.958049886621312</v>
      </c>
      <c r="E31" s="78">
        <v>23.375784621105737</v>
      </c>
      <c r="F31" s="78">
        <v>55.126165492272953</v>
      </c>
      <c r="G31" s="78">
        <v>100</v>
      </c>
      <c r="H31" s="78"/>
      <c r="I31">
        <f t="shared" si="0"/>
        <v>1928</v>
      </c>
      <c r="J31" s="78">
        <f t="shared" si="0"/>
        <v>3.04</v>
      </c>
      <c r="K31" s="78">
        <f t="shared" si="1"/>
        <v>8.5399999999999991</v>
      </c>
      <c r="L31" s="78">
        <f t="shared" si="2"/>
        <v>21.49804988662131</v>
      </c>
      <c r="M31" s="78">
        <f t="shared" si="3"/>
        <v>44.873834507727047</v>
      </c>
      <c r="N31" s="78">
        <f t="shared" si="4"/>
        <v>100</v>
      </c>
      <c r="O31" s="57">
        <f t="shared" si="5"/>
        <v>304</v>
      </c>
      <c r="P31" s="57">
        <f t="shared" si="6"/>
        <v>85.399999999999991</v>
      </c>
      <c r="Q31" s="57">
        <f t="shared" si="7"/>
        <v>21.49804988662131</v>
      </c>
      <c r="R31" s="57">
        <f t="shared" si="8"/>
        <v>4.4873834507727048</v>
      </c>
    </row>
    <row r="32" spans="1:18">
      <c r="A32">
        <v>1929</v>
      </c>
      <c r="B32" s="78">
        <v>2.93</v>
      </c>
      <c r="C32" s="78">
        <v>5.4</v>
      </c>
      <c r="D32" s="78">
        <v>12.722448979591837</v>
      </c>
      <c r="E32" s="78">
        <v>22.950770355267458</v>
      </c>
      <c r="F32" s="78">
        <v>55.996780665140705</v>
      </c>
      <c r="G32" s="78">
        <v>100</v>
      </c>
      <c r="H32" s="78"/>
      <c r="I32">
        <f t="shared" si="0"/>
        <v>1929</v>
      </c>
      <c r="J32" s="78">
        <f t="shared" si="0"/>
        <v>2.93</v>
      </c>
      <c r="K32" s="78">
        <f t="shared" si="1"/>
        <v>8.33</v>
      </c>
      <c r="L32" s="78">
        <f t="shared" si="2"/>
        <v>21.052448979591837</v>
      </c>
      <c r="M32" s="78">
        <f t="shared" si="3"/>
        <v>44.003219334859295</v>
      </c>
      <c r="N32" s="78">
        <f t="shared" si="4"/>
        <v>100</v>
      </c>
      <c r="O32" s="57">
        <f t="shared" si="5"/>
        <v>293</v>
      </c>
      <c r="P32" s="57">
        <f t="shared" si="6"/>
        <v>83.3</v>
      </c>
      <c r="Q32" s="57">
        <f t="shared" si="7"/>
        <v>21.052448979591837</v>
      </c>
      <c r="R32" s="57">
        <f t="shared" si="8"/>
        <v>4.4003219334859294</v>
      </c>
    </row>
    <row r="33" spans="1:18">
      <c r="A33">
        <v>1930</v>
      </c>
      <c r="B33" s="78">
        <v>2.71</v>
      </c>
      <c r="C33" s="78">
        <v>5.0999999999999996</v>
      </c>
      <c r="D33" s="78">
        <v>12.0156462585034</v>
      </c>
      <c r="E33" s="78">
        <v>21.675727557752598</v>
      </c>
      <c r="F33" s="78">
        <v>58.498626183744001</v>
      </c>
      <c r="G33" s="78">
        <v>100</v>
      </c>
      <c r="H33" s="78"/>
      <c r="I33">
        <f t="shared" si="0"/>
        <v>1930</v>
      </c>
      <c r="J33" s="78">
        <f t="shared" si="0"/>
        <v>2.71</v>
      </c>
      <c r="K33" s="78">
        <f t="shared" si="1"/>
        <v>7.81</v>
      </c>
      <c r="L33" s="78">
        <f t="shared" si="2"/>
        <v>19.825646258503401</v>
      </c>
      <c r="M33" s="78">
        <f t="shared" si="3"/>
        <v>41.501373816255999</v>
      </c>
      <c r="N33" s="78">
        <f t="shared" si="4"/>
        <v>100</v>
      </c>
      <c r="O33" s="57">
        <f t="shared" si="5"/>
        <v>271</v>
      </c>
      <c r="P33" s="57">
        <f t="shared" si="6"/>
        <v>78.099999999999994</v>
      </c>
      <c r="Q33" s="57">
        <f t="shared" si="7"/>
        <v>19.825646258503401</v>
      </c>
      <c r="R33" s="57">
        <f t="shared" si="8"/>
        <v>4.1501373816255995</v>
      </c>
    </row>
    <row r="34" spans="1:18">
      <c r="A34">
        <v>1931</v>
      </c>
      <c r="B34" s="78">
        <v>2.44</v>
      </c>
      <c r="C34" s="78">
        <v>4.7300000000000004</v>
      </c>
      <c r="D34" s="78">
        <v>11.143922902494332</v>
      </c>
      <c r="E34" s="78">
        <v>20.10317477415094</v>
      </c>
      <c r="F34" s="78">
        <v>61.58290232335473</v>
      </c>
      <c r="G34" s="78">
        <v>100</v>
      </c>
      <c r="H34" s="78"/>
      <c r="I34">
        <f t="shared" si="0"/>
        <v>1931</v>
      </c>
      <c r="J34" s="78">
        <f t="shared" si="0"/>
        <v>2.44</v>
      </c>
      <c r="K34" s="78">
        <f t="shared" si="1"/>
        <v>7.17</v>
      </c>
      <c r="L34" s="78">
        <f t="shared" si="2"/>
        <v>18.313922902494333</v>
      </c>
      <c r="M34" s="78">
        <f t="shared" si="3"/>
        <v>38.41709767664527</v>
      </c>
      <c r="N34" s="78">
        <f t="shared" si="4"/>
        <v>100</v>
      </c>
      <c r="O34" s="57">
        <f t="shared" si="5"/>
        <v>244</v>
      </c>
      <c r="P34" s="57">
        <f t="shared" si="6"/>
        <v>71.7</v>
      </c>
      <c r="Q34" s="57">
        <f t="shared" si="7"/>
        <v>18.313922902494333</v>
      </c>
      <c r="R34" s="57">
        <f t="shared" si="8"/>
        <v>3.8417097676645269</v>
      </c>
    </row>
    <row r="35" spans="1:18">
      <c r="A35">
        <v>1932</v>
      </c>
      <c r="B35" s="78">
        <v>2.3199999999999998</v>
      </c>
      <c r="C35" s="78">
        <v>4.5500000000000007</v>
      </c>
      <c r="D35" s="78">
        <v>10.719841269841272</v>
      </c>
      <c r="E35" s="78">
        <v>19.338149095642027</v>
      </c>
      <c r="F35" s="78">
        <v>63.072009634516704</v>
      </c>
      <c r="G35" s="78">
        <v>100</v>
      </c>
      <c r="H35" s="78"/>
      <c r="I35">
        <f t="shared" si="0"/>
        <v>1932</v>
      </c>
      <c r="J35" s="78">
        <f t="shared" si="0"/>
        <v>2.3199999999999998</v>
      </c>
      <c r="K35" s="78">
        <f t="shared" si="1"/>
        <v>6.870000000000001</v>
      </c>
      <c r="L35" s="78">
        <f t="shared" si="2"/>
        <v>17.589841269841273</v>
      </c>
      <c r="M35" s="78">
        <f t="shared" si="3"/>
        <v>36.927990365483296</v>
      </c>
      <c r="N35" s="78">
        <f t="shared" si="4"/>
        <v>100</v>
      </c>
      <c r="O35" s="57">
        <f t="shared" si="5"/>
        <v>231.99999999999997</v>
      </c>
      <c r="P35" s="57">
        <f t="shared" si="6"/>
        <v>68.700000000000017</v>
      </c>
      <c r="Q35" s="57">
        <f t="shared" si="7"/>
        <v>17.589841269841273</v>
      </c>
      <c r="R35" s="57">
        <f t="shared" si="8"/>
        <v>3.6927990365483296</v>
      </c>
    </row>
    <row r="36" spans="1:18">
      <c r="A36">
        <v>1933</v>
      </c>
      <c r="B36" s="78">
        <v>2.2400000000000002</v>
      </c>
      <c r="C36" s="78">
        <v>4.51</v>
      </c>
      <c r="D36" s="78">
        <v>10.625600907029478</v>
      </c>
      <c r="E36" s="78">
        <v>19.168143389306707</v>
      </c>
      <c r="F36" s="78">
        <v>63.456255703663814</v>
      </c>
      <c r="G36" s="78">
        <v>100</v>
      </c>
      <c r="H36" s="78"/>
      <c r="I36">
        <f t="shared" si="0"/>
        <v>1933</v>
      </c>
      <c r="J36" s="78">
        <f t="shared" si="0"/>
        <v>2.2400000000000002</v>
      </c>
      <c r="K36" s="78">
        <f t="shared" si="1"/>
        <v>6.75</v>
      </c>
      <c r="L36" s="78">
        <f t="shared" si="2"/>
        <v>17.375600907029479</v>
      </c>
      <c r="M36" s="78">
        <f t="shared" si="3"/>
        <v>36.543744296336186</v>
      </c>
      <c r="N36" s="78">
        <f t="shared" si="4"/>
        <v>100</v>
      </c>
      <c r="O36" s="57">
        <f t="shared" si="5"/>
        <v>224.00000000000003</v>
      </c>
      <c r="P36" s="57">
        <f t="shared" si="6"/>
        <v>67.5</v>
      </c>
      <c r="Q36" s="57">
        <f t="shared" si="7"/>
        <v>17.375600907029479</v>
      </c>
      <c r="R36" s="57">
        <f t="shared" si="8"/>
        <v>3.6543744296336187</v>
      </c>
    </row>
    <row r="37" spans="1:18">
      <c r="A37">
        <v>1934</v>
      </c>
      <c r="B37" s="78">
        <v>2.23</v>
      </c>
      <c r="C37" s="78">
        <v>4.5500000000000007</v>
      </c>
      <c r="D37" s="78">
        <v>10.719841269841272</v>
      </c>
      <c r="E37" s="78">
        <v>19.338149095642027</v>
      </c>
      <c r="F37" s="78">
        <v>63.1620096345167</v>
      </c>
      <c r="G37" s="78">
        <v>100</v>
      </c>
      <c r="H37" s="78"/>
      <c r="I37">
        <f t="shared" si="0"/>
        <v>1934</v>
      </c>
      <c r="J37" s="78">
        <f t="shared" si="0"/>
        <v>2.23</v>
      </c>
      <c r="K37" s="78">
        <f t="shared" si="1"/>
        <v>6.7800000000000011</v>
      </c>
      <c r="L37" s="78">
        <f t="shared" si="2"/>
        <v>17.499841269841273</v>
      </c>
      <c r="M37" s="78">
        <f t="shared" si="3"/>
        <v>36.8379903654833</v>
      </c>
      <c r="N37" s="78">
        <f t="shared" si="4"/>
        <v>100</v>
      </c>
      <c r="O37" s="57">
        <f t="shared" si="5"/>
        <v>223</v>
      </c>
      <c r="P37" s="57">
        <f t="shared" si="6"/>
        <v>67.800000000000011</v>
      </c>
      <c r="Q37" s="57">
        <f t="shared" si="7"/>
        <v>17.499841269841273</v>
      </c>
      <c r="R37" s="57">
        <f t="shared" si="8"/>
        <v>3.6837990365483302</v>
      </c>
    </row>
    <row r="38" spans="1:18">
      <c r="A38">
        <v>1935</v>
      </c>
      <c r="B38" s="78">
        <v>2.35</v>
      </c>
      <c r="C38" s="78">
        <v>4.6099999999999994</v>
      </c>
      <c r="D38" s="78">
        <v>10.861201814058955</v>
      </c>
      <c r="E38" s="78">
        <v>19.593157655144992</v>
      </c>
      <c r="F38" s="78">
        <v>62.585640530796056</v>
      </c>
      <c r="G38" s="78">
        <v>100</v>
      </c>
      <c r="H38" s="78"/>
      <c r="I38">
        <f t="shared" si="0"/>
        <v>1935</v>
      </c>
      <c r="J38" s="78">
        <f t="shared" si="0"/>
        <v>2.35</v>
      </c>
      <c r="K38" s="78">
        <f t="shared" si="1"/>
        <v>6.9599999999999991</v>
      </c>
      <c r="L38" s="78">
        <f t="shared" si="2"/>
        <v>17.821201814058952</v>
      </c>
      <c r="M38" s="78">
        <f t="shared" si="3"/>
        <v>37.414359469203944</v>
      </c>
      <c r="N38" s="78">
        <f t="shared" si="4"/>
        <v>100</v>
      </c>
      <c r="O38" s="57">
        <f t="shared" si="5"/>
        <v>235</v>
      </c>
      <c r="P38" s="57">
        <f t="shared" si="6"/>
        <v>69.599999999999994</v>
      </c>
      <c r="Q38" s="57">
        <f t="shared" si="7"/>
        <v>17.821201814058952</v>
      </c>
      <c r="R38" s="57">
        <f t="shared" si="8"/>
        <v>3.7414359469203946</v>
      </c>
    </row>
    <row r="39" spans="1:18">
      <c r="A39">
        <v>1936</v>
      </c>
      <c r="B39" s="78">
        <v>2.35</v>
      </c>
      <c r="C39" s="78">
        <v>4.68</v>
      </c>
      <c r="D39" s="78">
        <v>11.02612244897959</v>
      </c>
      <c r="E39" s="78">
        <v>19.890667641231794</v>
      </c>
      <c r="F39" s="78">
        <v>62.05320990978862</v>
      </c>
      <c r="G39" s="78">
        <v>100</v>
      </c>
      <c r="H39" s="78"/>
      <c r="I39">
        <f t="shared" si="0"/>
        <v>1936</v>
      </c>
      <c r="J39" s="78">
        <f t="shared" si="0"/>
        <v>2.35</v>
      </c>
      <c r="K39" s="78">
        <f t="shared" si="1"/>
        <v>7.0299999999999994</v>
      </c>
      <c r="L39" s="78">
        <f t="shared" si="2"/>
        <v>18.05612244897959</v>
      </c>
      <c r="M39" s="78">
        <f t="shared" si="3"/>
        <v>37.94679009021138</v>
      </c>
      <c r="N39" s="78">
        <f t="shared" si="4"/>
        <v>100</v>
      </c>
      <c r="O39" s="57">
        <f t="shared" si="5"/>
        <v>235</v>
      </c>
      <c r="P39" s="57">
        <f t="shared" si="6"/>
        <v>70.3</v>
      </c>
      <c r="Q39" s="57">
        <f t="shared" si="7"/>
        <v>18.05612244897959</v>
      </c>
      <c r="R39" s="57">
        <f t="shared" si="8"/>
        <v>3.794679009021138</v>
      </c>
    </row>
    <row r="40" spans="1:18">
      <c r="A40">
        <v>1937</v>
      </c>
      <c r="B40" s="78">
        <v>2.1800000000000002</v>
      </c>
      <c r="C40" s="78">
        <v>4.41</v>
      </c>
      <c r="D40" s="78">
        <v>10.39</v>
      </c>
      <c r="E40" s="78">
        <v>21.389999999999997</v>
      </c>
      <c r="F40" s="78">
        <v>61.63</v>
      </c>
      <c r="G40" s="78">
        <v>100</v>
      </c>
      <c r="H40" s="78"/>
      <c r="I40">
        <f t="shared" si="0"/>
        <v>1937</v>
      </c>
      <c r="J40" s="78">
        <f t="shared" si="0"/>
        <v>2.1800000000000002</v>
      </c>
      <c r="K40" s="78">
        <f t="shared" si="1"/>
        <v>6.59</v>
      </c>
      <c r="L40" s="78">
        <f t="shared" si="2"/>
        <v>16.98</v>
      </c>
      <c r="M40" s="78">
        <f t="shared" si="3"/>
        <v>38.369999999999997</v>
      </c>
      <c r="N40" s="78">
        <f t="shared" si="4"/>
        <v>100</v>
      </c>
      <c r="O40" s="57">
        <f t="shared" si="5"/>
        <v>218.00000000000003</v>
      </c>
      <c r="P40" s="57">
        <f t="shared" si="6"/>
        <v>65.900000000000006</v>
      </c>
      <c r="Q40" s="57">
        <f t="shared" si="7"/>
        <v>16.98</v>
      </c>
      <c r="R40" s="57">
        <f t="shared" si="8"/>
        <v>3.8369999999999997</v>
      </c>
    </row>
    <row r="41" spans="1:18">
      <c r="A41">
        <v>1938</v>
      </c>
      <c r="B41" s="78">
        <v>2.21</v>
      </c>
      <c r="C41" s="78">
        <v>4.3600000000000003</v>
      </c>
      <c r="D41" s="78">
        <v>10.272199546485261</v>
      </c>
      <c r="E41" s="78">
        <v>21.120534769463337</v>
      </c>
      <c r="F41" s="78">
        <v>62.037265684051405</v>
      </c>
      <c r="G41" s="78">
        <v>100</v>
      </c>
      <c r="H41" s="78"/>
      <c r="I41">
        <f t="shared" si="0"/>
        <v>1938</v>
      </c>
      <c r="J41" s="78">
        <f t="shared" si="0"/>
        <v>2.21</v>
      </c>
      <c r="K41" s="78">
        <f t="shared" si="1"/>
        <v>6.57</v>
      </c>
      <c r="L41" s="78">
        <f t="shared" si="2"/>
        <v>16.842199546485261</v>
      </c>
      <c r="M41" s="78">
        <f t="shared" si="3"/>
        <v>37.962734315948595</v>
      </c>
      <c r="N41" s="78">
        <f t="shared" si="4"/>
        <v>100</v>
      </c>
      <c r="O41" s="57">
        <f t="shared" si="5"/>
        <v>221</v>
      </c>
      <c r="P41" s="57">
        <f t="shared" si="6"/>
        <v>65.7</v>
      </c>
      <c r="Q41" s="57">
        <f t="shared" si="7"/>
        <v>16.842199546485261</v>
      </c>
      <c r="R41" s="57">
        <f t="shared" si="8"/>
        <v>3.7962734315948596</v>
      </c>
    </row>
    <row r="42" spans="1:18">
      <c r="A42">
        <v>1939</v>
      </c>
      <c r="B42" s="78">
        <v>2.13</v>
      </c>
      <c r="C42" s="78">
        <v>4.22</v>
      </c>
      <c r="D42" s="78">
        <v>9.94235827664399</v>
      </c>
      <c r="E42" s="78">
        <v>21.281069538926676</v>
      </c>
      <c r="F42" s="78">
        <v>62.426572184429332</v>
      </c>
      <c r="G42" s="78">
        <v>100</v>
      </c>
      <c r="H42" s="78"/>
      <c r="I42">
        <f t="shared" si="0"/>
        <v>1939</v>
      </c>
      <c r="J42" s="78">
        <f t="shared" si="0"/>
        <v>2.13</v>
      </c>
      <c r="K42" s="78">
        <f t="shared" si="1"/>
        <v>6.35</v>
      </c>
      <c r="L42" s="78">
        <f t="shared" si="2"/>
        <v>16.292358276643988</v>
      </c>
      <c r="M42" s="78">
        <f t="shared" si="3"/>
        <v>37.573427815570668</v>
      </c>
      <c r="N42" s="78">
        <f t="shared" si="4"/>
        <v>100</v>
      </c>
      <c r="O42" s="57">
        <f t="shared" si="5"/>
        <v>213</v>
      </c>
      <c r="P42" s="57">
        <f t="shared" si="6"/>
        <v>63.5</v>
      </c>
      <c r="Q42" s="57">
        <f t="shared" si="7"/>
        <v>16.292358276643988</v>
      </c>
      <c r="R42" s="57">
        <f t="shared" si="8"/>
        <v>3.7573427815570666</v>
      </c>
    </row>
    <row r="43" spans="1:18">
      <c r="A43">
        <v>1940</v>
      </c>
      <c r="B43" s="78">
        <v>1.84</v>
      </c>
      <c r="C43" s="78">
        <v>3.83</v>
      </c>
      <c r="D43" s="78">
        <v>9.0235147392290251</v>
      </c>
      <c r="E43" s="78">
        <v>21.441604308390023</v>
      </c>
      <c r="F43" s="78">
        <v>63.86488095238095</v>
      </c>
      <c r="G43" s="78">
        <v>100</v>
      </c>
      <c r="H43" s="78"/>
      <c r="I43">
        <f t="shared" si="0"/>
        <v>1940</v>
      </c>
      <c r="J43" s="78">
        <f t="shared" si="0"/>
        <v>1.84</v>
      </c>
      <c r="K43" s="78">
        <f t="shared" si="1"/>
        <v>5.67</v>
      </c>
      <c r="L43" s="78">
        <f t="shared" si="2"/>
        <v>14.693514739229025</v>
      </c>
      <c r="M43" s="78">
        <f t="shared" si="3"/>
        <v>36.13511904761905</v>
      </c>
      <c r="N43" s="78">
        <f t="shared" si="4"/>
        <v>100</v>
      </c>
      <c r="O43" s="57">
        <f t="shared" si="5"/>
        <v>184</v>
      </c>
      <c r="P43" s="57">
        <f t="shared" si="6"/>
        <v>56.7</v>
      </c>
      <c r="Q43" s="57">
        <f t="shared" si="7"/>
        <v>14.693514739229025</v>
      </c>
      <c r="R43" s="57">
        <f t="shared" si="8"/>
        <v>3.6135119047619049</v>
      </c>
    </row>
    <row r="44" spans="1:18">
      <c r="A44">
        <v>1941</v>
      </c>
      <c r="B44" s="78">
        <v>1.57</v>
      </c>
      <c r="C44" s="78">
        <v>3.4299999999999997</v>
      </c>
      <c r="D44" s="78">
        <v>8.0811111111111096</v>
      </c>
      <c r="E44" s="78">
        <v>21.602139077853362</v>
      </c>
      <c r="F44" s="78">
        <v>65.316749811035521</v>
      </c>
      <c r="G44" s="78">
        <v>100</v>
      </c>
      <c r="H44" s="78"/>
      <c r="I44">
        <f t="shared" si="0"/>
        <v>1941</v>
      </c>
      <c r="J44" s="78">
        <f t="shared" si="0"/>
        <v>1.57</v>
      </c>
      <c r="K44" s="78">
        <f t="shared" si="1"/>
        <v>5</v>
      </c>
      <c r="L44" s="78">
        <f t="shared" si="2"/>
        <v>13.08111111111111</v>
      </c>
      <c r="M44" s="78">
        <f t="shared" si="3"/>
        <v>34.683250188964472</v>
      </c>
      <c r="N44" s="78">
        <f t="shared" si="4"/>
        <v>100</v>
      </c>
      <c r="O44" s="57">
        <f t="shared" si="5"/>
        <v>157</v>
      </c>
      <c r="P44" s="57">
        <f t="shared" si="6"/>
        <v>50</v>
      </c>
      <c r="Q44" s="57">
        <f t="shared" si="7"/>
        <v>13.08111111111111</v>
      </c>
      <c r="R44" s="57">
        <f t="shared" si="8"/>
        <v>3.4683250188964472</v>
      </c>
    </row>
    <row r="45" spans="1:18">
      <c r="A45">
        <v>1942</v>
      </c>
      <c r="B45" s="78">
        <v>1.37</v>
      </c>
      <c r="C45" s="78">
        <v>3.0700000000000003</v>
      </c>
      <c r="D45" s="78">
        <v>7.232947845804989</v>
      </c>
      <c r="E45" s="78">
        <v>21.762673847316702</v>
      </c>
      <c r="F45" s="78">
        <v>66.564378306878311</v>
      </c>
      <c r="G45" s="78">
        <v>100</v>
      </c>
      <c r="H45" s="78"/>
      <c r="I45">
        <f t="shared" si="0"/>
        <v>1942</v>
      </c>
      <c r="J45" s="78">
        <f t="shared" si="0"/>
        <v>1.37</v>
      </c>
      <c r="K45" s="78">
        <f t="shared" si="1"/>
        <v>4.4400000000000004</v>
      </c>
      <c r="L45" s="78">
        <f t="shared" si="2"/>
        <v>11.672947845804989</v>
      </c>
      <c r="M45" s="78">
        <f t="shared" si="3"/>
        <v>33.435621693121689</v>
      </c>
      <c r="N45" s="78">
        <f t="shared" si="4"/>
        <v>100</v>
      </c>
      <c r="O45" s="57">
        <f t="shared" si="5"/>
        <v>137</v>
      </c>
      <c r="P45" s="57">
        <f t="shared" si="6"/>
        <v>44.400000000000006</v>
      </c>
      <c r="Q45" s="57">
        <f t="shared" si="7"/>
        <v>11.672947845804989</v>
      </c>
      <c r="R45" s="57">
        <f t="shared" si="8"/>
        <v>3.3435621693121691</v>
      </c>
    </row>
    <row r="46" spans="1:18">
      <c r="A46">
        <v>1943</v>
      </c>
      <c r="B46" s="78">
        <v>1.28</v>
      </c>
      <c r="C46" s="78">
        <v>2.95</v>
      </c>
      <c r="D46" s="78">
        <v>6.9502267573696148</v>
      </c>
      <c r="E46" s="78">
        <v>21.923208616780045</v>
      </c>
      <c r="F46" s="78">
        <v>66.896564625850345</v>
      </c>
      <c r="G46" s="78">
        <v>100</v>
      </c>
      <c r="H46" s="78"/>
      <c r="I46">
        <f t="shared" si="0"/>
        <v>1943</v>
      </c>
      <c r="J46" s="78">
        <f t="shared" si="0"/>
        <v>1.28</v>
      </c>
      <c r="K46" s="78">
        <f t="shared" si="1"/>
        <v>4.2300000000000004</v>
      </c>
      <c r="L46" s="78">
        <f t="shared" si="2"/>
        <v>11.180226757369615</v>
      </c>
      <c r="M46" s="78">
        <f t="shared" si="3"/>
        <v>33.103435374149662</v>
      </c>
      <c r="N46" s="78">
        <f t="shared" si="4"/>
        <v>100</v>
      </c>
      <c r="O46" s="57">
        <f t="shared" si="5"/>
        <v>128</v>
      </c>
      <c r="P46" s="57">
        <f t="shared" si="6"/>
        <v>42.300000000000004</v>
      </c>
      <c r="Q46" s="57">
        <f t="shared" si="7"/>
        <v>11.180226757369615</v>
      </c>
      <c r="R46" s="57">
        <f t="shared" si="8"/>
        <v>3.3103435374149663</v>
      </c>
    </row>
    <row r="47" spans="1:18">
      <c r="A47">
        <v>1944</v>
      </c>
      <c r="B47" s="78">
        <v>1.22</v>
      </c>
      <c r="C47" s="78">
        <v>2.91</v>
      </c>
      <c r="D47" s="78">
        <v>6.8559863945578234</v>
      </c>
      <c r="E47" s="78">
        <v>22.083743386243384</v>
      </c>
      <c r="F47" s="78">
        <v>66.930270219198789</v>
      </c>
      <c r="G47" s="78">
        <v>100</v>
      </c>
      <c r="H47" s="78"/>
      <c r="I47">
        <f t="shared" si="0"/>
        <v>1944</v>
      </c>
      <c r="J47" s="78">
        <f t="shared" si="0"/>
        <v>1.22</v>
      </c>
      <c r="K47" s="78">
        <f t="shared" si="1"/>
        <v>4.13</v>
      </c>
      <c r="L47" s="78">
        <f t="shared" si="2"/>
        <v>10.985986394557823</v>
      </c>
      <c r="M47" s="78">
        <f t="shared" si="3"/>
        <v>33.069729780801211</v>
      </c>
      <c r="N47" s="78">
        <f t="shared" si="4"/>
        <v>100</v>
      </c>
      <c r="O47" s="57">
        <f t="shared" si="5"/>
        <v>122</v>
      </c>
      <c r="P47" s="57">
        <f t="shared" si="6"/>
        <v>41.3</v>
      </c>
      <c r="Q47" s="57">
        <f t="shared" si="7"/>
        <v>10.985986394557823</v>
      </c>
      <c r="R47" s="57">
        <f t="shared" si="8"/>
        <v>3.3069729780801209</v>
      </c>
    </row>
    <row r="48" spans="1:18">
      <c r="A48">
        <v>1945</v>
      </c>
      <c r="B48" s="78">
        <v>1.23</v>
      </c>
      <c r="C48" s="78">
        <v>3.0000000000000004</v>
      </c>
      <c r="D48" s="78">
        <v>7.0680272108843543</v>
      </c>
      <c r="E48" s="78">
        <v>22.244278155706724</v>
      </c>
      <c r="F48" s="78">
        <v>66.45769463340892</v>
      </c>
      <c r="G48" s="78">
        <v>100</v>
      </c>
      <c r="H48" s="78"/>
      <c r="I48">
        <f t="shared" si="0"/>
        <v>1945</v>
      </c>
      <c r="J48" s="78">
        <f t="shared" si="0"/>
        <v>1.23</v>
      </c>
      <c r="K48" s="78">
        <f t="shared" si="1"/>
        <v>4.2300000000000004</v>
      </c>
      <c r="L48" s="78">
        <f t="shared" si="2"/>
        <v>11.298027210884355</v>
      </c>
      <c r="M48" s="78">
        <f t="shared" si="3"/>
        <v>33.54230536659108</v>
      </c>
      <c r="N48" s="78">
        <f t="shared" si="4"/>
        <v>100</v>
      </c>
      <c r="O48" s="57">
        <f t="shared" si="5"/>
        <v>123</v>
      </c>
      <c r="P48" s="57">
        <f t="shared" si="6"/>
        <v>42.300000000000004</v>
      </c>
      <c r="Q48" s="57">
        <f t="shared" si="7"/>
        <v>11.298027210884355</v>
      </c>
      <c r="R48" s="57">
        <f t="shared" si="8"/>
        <v>3.3542305366591081</v>
      </c>
    </row>
    <row r="49" spans="1:18">
      <c r="A49">
        <v>1946</v>
      </c>
      <c r="B49" s="78">
        <v>1.27</v>
      </c>
      <c r="C49" s="78">
        <v>3.2100000000000004</v>
      </c>
      <c r="D49" s="78">
        <v>7.5627891156462592</v>
      </c>
      <c r="E49" s="78">
        <v>22.404812925170063</v>
      </c>
      <c r="F49" s="78">
        <v>65.552397959183679</v>
      </c>
      <c r="G49" s="78">
        <v>100</v>
      </c>
      <c r="H49" s="78"/>
      <c r="I49">
        <f t="shared" si="0"/>
        <v>1946</v>
      </c>
      <c r="J49" s="78">
        <f t="shared" si="0"/>
        <v>1.27</v>
      </c>
      <c r="K49" s="78">
        <f t="shared" si="1"/>
        <v>4.4800000000000004</v>
      </c>
      <c r="L49" s="78">
        <f t="shared" si="2"/>
        <v>12.04278911564626</v>
      </c>
      <c r="M49" s="78">
        <f t="shared" si="3"/>
        <v>34.447602040816321</v>
      </c>
      <c r="N49" s="78">
        <f t="shared" si="4"/>
        <v>100</v>
      </c>
      <c r="O49" s="57">
        <f t="shared" si="5"/>
        <v>127</v>
      </c>
      <c r="P49" s="57">
        <f t="shared" si="6"/>
        <v>44.800000000000004</v>
      </c>
      <c r="Q49" s="57">
        <f t="shared" si="7"/>
        <v>12.04278911564626</v>
      </c>
      <c r="R49" s="57">
        <f t="shared" si="8"/>
        <v>3.4447602040816321</v>
      </c>
    </row>
    <row r="50" spans="1:18">
      <c r="A50">
        <v>1947</v>
      </c>
      <c r="B50" s="78">
        <v>1.1399999999999999</v>
      </c>
      <c r="C50" s="78">
        <v>2.96</v>
      </c>
      <c r="D50" s="78">
        <v>6.973786848072562</v>
      </c>
      <c r="E50" s="78">
        <v>22.565347694633406</v>
      </c>
      <c r="F50" s="78">
        <v>66.36086545729404</v>
      </c>
      <c r="G50" s="78">
        <v>100</v>
      </c>
      <c r="H50" s="78"/>
      <c r="I50">
        <f t="shared" si="0"/>
        <v>1947</v>
      </c>
      <c r="J50" s="78">
        <f t="shared" si="0"/>
        <v>1.1399999999999999</v>
      </c>
      <c r="K50" s="78">
        <f t="shared" si="1"/>
        <v>4.0999999999999996</v>
      </c>
      <c r="L50" s="78">
        <f t="shared" si="2"/>
        <v>11.073786848072562</v>
      </c>
      <c r="M50" s="78">
        <f t="shared" si="3"/>
        <v>33.639134542705968</v>
      </c>
      <c r="N50" s="78">
        <f t="shared" si="4"/>
        <v>100</v>
      </c>
      <c r="O50" s="57">
        <f t="shared" si="5"/>
        <v>113.99999999999999</v>
      </c>
      <c r="P50" s="57">
        <f t="shared" si="6"/>
        <v>41</v>
      </c>
      <c r="Q50" s="57">
        <f t="shared" si="7"/>
        <v>11.073786848072562</v>
      </c>
      <c r="R50" s="57">
        <f t="shared" si="8"/>
        <v>3.3639134542705968</v>
      </c>
    </row>
    <row r="51" spans="1:18">
      <c r="A51">
        <v>1948</v>
      </c>
      <c r="B51" s="78">
        <v>1.05</v>
      </c>
      <c r="C51" s="78">
        <v>2.8099999999999996</v>
      </c>
      <c r="D51" s="78">
        <v>6.6203854875283437</v>
      </c>
      <c r="E51" s="78">
        <v>22.725882464096745</v>
      </c>
      <c r="F51" s="78">
        <v>66.79373204837492</v>
      </c>
      <c r="G51" s="78">
        <v>100</v>
      </c>
      <c r="H51" s="78"/>
      <c r="I51">
        <f t="shared" si="0"/>
        <v>1948</v>
      </c>
      <c r="J51" s="78">
        <f t="shared" si="0"/>
        <v>1.05</v>
      </c>
      <c r="K51" s="78">
        <f t="shared" si="1"/>
        <v>3.8599999999999994</v>
      </c>
      <c r="L51" s="78">
        <f t="shared" si="2"/>
        <v>10.480385487528343</v>
      </c>
      <c r="M51" s="78">
        <f t="shared" si="3"/>
        <v>33.206267951625087</v>
      </c>
      <c r="N51" s="78">
        <f t="shared" si="4"/>
        <v>100</v>
      </c>
      <c r="O51" s="57">
        <f t="shared" si="5"/>
        <v>105</v>
      </c>
      <c r="P51" s="57">
        <f t="shared" si="6"/>
        <v>38.599999999999994</v>
      </c>
      <c r="Q51" s="57">
        <f t="shared" si="7"/>
        <v>10.480385487528343</v>
      </c>
      <c r="R51" s="57">
        <f t="shared" si="8"/>
        <v>3.3206267951625086</v>
      </c>
    </row>
    <row r="52" spans="1:18">
      <c r="A52">
        <v>1949</v>
      </c>
      <c r="B52" s="78">
        <v>0.94</v>
      </c>
      <c r="C52" s="78">
        <v>2.5100000000000002</v>
      </c>
      <c r="D52" s="78">
        <v>5.9135827664399097</v>
      </c>
      <c r="E52" s="78">
        <v>22.886417233560088</v>
      </c>
      <c r="F52" s="78">
        <v>67.75</v>
      </c>
      <c r="G52" s="78">
        <v>100</v>
      </c>
      <c r="H52" s="78"/>
      <c r="I52">
        <f t="shared" si="0"/>
        <v>1949</v>
      </c>
      <c r="J52" s="78">
        <f t="shared" si="0"/>
        <v>0.94</v>
      </c>
      <c r="K52" s="78">
        <f t="shared" si="1"/>
        <v>3.45</v>
      </c>
      <c r="L52" s="78">
        <f t="shared" si="2"/>
        <v>9.3635827664399098</v>
      </c>
      <c r="M52" s="78">
        <f t="shared" si="3"/>
        <v>32.25</v>
      </c>
      <c r="N52" s="78">
        <f t="shared" si="4"/>
        <v>100</v>
      </c>
      <c r="O52" s="57">
        <f t="shared" si="5"/>
        <v>94</v>
      </c>
      <c r="P52" s="57">
        <f t="shared" si="6"/>
        <v>34.5</v>
      </c>
      <c r="Q52" s="57">
        <f t="shared" si="7"/>
        <v>9.3635827664399098</v>
      </c>
      <c r="R52" s="57">
        <f t="shared" si="8"/>
        <v>3.2250000000000001</v>
      </c>
    </row>
    <row r="53" spans="1:18">
      <c r="A53">
        <v>1950</v>
      </c>
      <c r="B53" s="78">
        <v>0.96</v>
      </c>
      <c r="C53" s="78">
        <v>2.63</v>
      </c>
      <c r="D53" s="78">
        <v>6.1963038548752829</v>
      </c>
      <c r="E53" s="78">
        <v>22.501133786848069</v>
      </c>
      <c r="F53" s="78">
        <v>67.712562358276642</v>
      </c>
      <c r="G53" s="78">
        <v>100</v>
      </c>
      <c r="H53" s="78"/>
      <c r="I53">
        <f t="shared" si="0"/>
        <v>1950</v>
      </c>
      <c r="J53" s="78">
        <f t="shared" si="0"/>
        <v>0.96</v>
      </c>
      <c r="K53" s="78">
        <f t="shared" si="1"/>
        <v>3.59</v>
      </c>
      <c r="L53" s="78">
        <f t="shared" si="2"/>
        <v>9.7863038548752819</v>
      </c>
      <c r="M53" s="78">
        <f t="shared" si="3"/>
        <v>32.287437641723351</v>
      </c>
      <c r="N53" s="78">
        <f t="shared" si="4"/>
        <v>100</v>
      </c>
      <c r="O53" s="57">
        <f t="shared" si="5"/>
        <v>96</v>
      </c>
      <c r="P53" s="57">
        <f t="shared" si="6"/>
        <v>35.9</v>
      </c>
      <c r="Q53" s="57">
        <f t="shared" si="7"/>
        <v>9.7863038548752819</v>
      </c>
      <c r="R53" s="57">
        <f t="shared" si="8"/>
        <v>3.2287437641723349</v>
      </c>
    </row>
    <row r="54" spans="1:18">
      <c r="A54">
        <v>1951</v>
      </c>
      <c r="B54" s="78">
        <v>0.85</v>
      </c>
      <c r="C54" s="78">
        <v>2.36</v>
      </c>
      <c r="D54" s="78">
        <v>7.6800000000000015</v>
      </c>
      <c r="E54" s="78">
        <v>22.115850340136053</v>
      </c>
      <c r="F54" s="78">
        <v>66.99414965986395</v>
      </c>
      <c r="G54" s="78">
        <v>100</v>
      </c>
      <c r="H54" s="78"/>
      <c r="I54">
        <f t="shared" si="0"/>
        <v>1951</v>
      </c>
      <c r="J54" s="78">
        <f t="shared" si="0"/>
        <v>0.85</v>
      </c>
      <c r="K54" s="78">
        <f t="shared" si="1"/>
        <v>3.21</v>
      </c>
      <c r="L54" s="78">
        <f t="shared" si="2"/>
        <v>10.89</v>
      </c>
      <c r="M54" s="78">
        <f t="shared" si="3"/>
        <v>33.00585034013605</v>
      </c>
      <c r="N54" s="78">
        <f t="shared" si="4"/>
        <v>100</v>
      </c>
      <c r="O54" s="57">
        <f t="shared" si="5"/>
        <v>85</v>
      </c>
      <c r="P54" s="57">
        <f t="shared" si="6"/>
        <v>32.1</v>
      </c>
      <c r="Q54" s="57">
        <f t="shared" si="7"/>
        <v>10.89</v>
      </c>
      <c r="R54" s="57">
        <f t="shared" si="8"/>
        <v>3.3005850340136051</v>
      </c>
    </row>
    <row r="55" spans="1:18">
      <c r="A55">
        <v>1952</v>
      </c>
      <c r="B55" s="78">
        <v>0.77</v>
      </c>
      <c r="C55" s="78">
        <v>2.1800000000000002</v>
      </c>
      <c r="D55" s="78">
        <v>7.25</v>
      </c>
      <c r="E55" s="78">
        <v>21.730566893424033</v>
      </c>
      <c r="F55" s="78">
        <v>68.069433106575971</v>
      </c>
      <c r="G55" s="78">
        <v>100</v>
      </c>
      <c r="H55" s="78"/>
      <c r="I55">
        <f t="shared" si="0"/>
        <v>1952</v>
      </c>
      <c r="J55" s="78">
        <f t="shared" si="0"/>
        <v>0.77</v>
      </c>
      <c r="K55" s="78">
        <f t="shared" si="1"/>
        <v>2.95</v>
      </c>
      <c r="L55" s="78">
        <f t="shared" si="2"/>
        <v>10.199999999999999</v>
      </c>
      <c r="M55" s="78">
        <f t="shared" si="3"/>
        <v>31.930566893424032</v>
      </c>
      <c r="N55" s="78">
        <f t="shared" si="4"/>
        <v>100</v>
      </c>
      <c r="O55" s="57">
        <f t="shared" si="5"/>
        <v>77</v>
      </c>
      <c r="P55" s="57">
        <f t="shared" si="6"/>
        <v>29.5</v>
      </c>
      <c r="Q55" s="57">
        <f t="shared" si="7"/>
        <v>10.199999999999999</v>
      </c>
      <c r="R55" s="57">
        <f t="shared" si="8"/>
        <v>3.1930566893424031</v>
      </c>
    </row>
    <row r="56" spans="1:18">
      <c r="A56">
        <v>1953</v>
      </c>
      <c r="B56" s="78">
        <v>0.7</v>
      </c>
      <c r="C56" s="78">
        <v>2.0700000000000003</v>
      </c>
      <c r="D56" s="78">
        <v>6.95</v>
      </c>
      <c r="E56" s="78">
        <v>21.345283446712017</v>
      </c>
      <c r="F56" s="78">
        <v>68.934716553287984</v>
      </c>
      <c r="G56" s="78">
        <v>100</v>
      </c>
      <c r="H56" s="78"/>
      <c r="I56">
        <f t="shared" si="0"/>
        <v>1953</v>
      </c>
      <c r="J56" s="78">
        <f t="shared" si="0"/>
        <v>0.7</v>
      </c>
      <c r="K56" s="78">
        <f t="shared" si="1"/>
        <v>2.7700000000000005</v>
      </c>
      <c r="L56" s="78">
        <f t="shared" si="2"/>
        <v>9.7200000000000006</v>
      </c>
      <c r="M56" s="78">
        <f t="shared" si="3"/>
        <v>31.065283446712016</v>
      </c>
      <c r="N56" s="78">
        <f t="shared" si="4"/>
        <v>100</v>
      </c>
      <c r="O56" s="57">
        <f t="shared" si="5"/>
        <v>70</v>
      </c>
      <c r="P56" s="57">
        <f t="shared" si="6"/>
        <v>27.700000000000003</v>
      </c>
      <c r="Q56" s="57">
        <f t="shared" si="7"/>
        <v>9.7200000000000006</v>
      </c>
      <c r="R56" s="57">
        <f t="shared" si="8"/>
        <v>3.1065283446712018</v>
      </c>
    </row>
    <row r="57" spans="1:18">
      <c r="A57">
        <v>1954</v>
      </c>
      <c r="B57" s="78">
        <v>0.67</v>
      </c>
      <c r="C57" s="78">
        <v>2.0500000000000003</v>
      </c>
      <c r="D57" s="78">
        <v>6.9499999999999993</v>
      </c>
      <c r="E57" s="78">
        <v>20.959999999999997</v>
      </c>
      <c r="F57" s="78">
        <v>69.37</v>
      </c>
      <c r="G57" s="78">
        <v>100</v>
      </c>
      <c r="H57" s="78"/>
      <c r="I57">
        <f t="shared" si="0"/>
        <v>1954</v>
      </c>
      <c r="J57" s="78">
        <f t="shared" si="0"/>
        <v>0.67</v>
      </c>
      <c r="K57" s="78">
        <f t="shared" si="1"/>
        <v>2.72</v>
      </c>
      <c r="L57" s="78">
        <f t="shared" si="2"/>
        <v>9.67</v>
      </c>
      <c r="M57" s="78">
        <f t="shared" si="3"/>
        <v>30.629999999999995</v>
      </c>
      <c r="N57" s="78">
        <f t="shared" si="4"/>
        <v>100</v>
      </c>
      <c r="O57" s="57">
        <f t="shared" si="5"/>
        <v>67</v>
      </c>
      <c r="P57" s="57">
        <f t="shared" si="6"/>
        <v>27.200000000000003</v>
      </c>
      <c r="Q57" s="57">
        <f t="shared" si="7"/>
        <v>9.67</v>
      </c>
      <c r="R57" s="57">
        <f t="shared" si="8"/>
        <v>3.0629999999999997</v>
      </c>
    </row>
    <row r="58" spans="1:18">
      <c r="A58">
        <v>1955</v>
      </c>
      <c r="B58" s="78">
        <v>0.68</v>
      </c>
      <c r="C58" s="78">
        <v>1.9699999999999998</v>
      </c>
      <c r="D58" s="78">
        <v>6.6500000000000012</v>
      </c>
      <c r="E58" s="78">
        <v>22.546666666666667</v>
      </c>
      <c r="F58" s="78">
        <v>68.153333333333336</v>
      </c>
      <c r="G58" s="78">
        <v>100</v>
      </c>
      <c r="H58" s="78"/>
      <c r="I58">
        <f t="shared" si="0"/>
        <v>1955</v>
      </c>
      <c r="J58" s="78">
        <f t="shared" si="0"/>
        <v>0.68</v>
      </c>
      <c r="K58" s="78">
        <f t="shared" si="1"/>
        <v>2.65</v>
      </c>
      <c r="L58" s="78">
        <f t="shared" si="2"/>
        <v>9.3000000000000007</v>
      </c>
      <c r="M58" s="78">
        <f t="shared" si="3"/>
        <v>31.846666666666668</v>
      </c>
      <c r="N58" s="78">
        <f t="shared" si="4"/>
        <v>100</v>
      </c>
      <c r="O58" s="57">
        <f t="shared" si="5"/>
        <v>68</v>
      </c>
      <c r="P58" s="57">
        <f t="shared" si="6"/>
        <v>26.5</v>
      </c>
      <c r="Q58" s="57">
        <f t="shared" si="7"/>
        <v>9.3000000000000007</v>
      </c>
      <c r="R58" s="57">
        <f t="shared" si="8"/>
        <v>3.1846666666666668</v>
      </c>
    </row>
    <row r="59" spans="1:18">
      <c r="A59">
        <v>1956</v>
      </c>
      <c r="B59" s="78">
        <v>0.61</v>
      </c>
      <c r="C59" s="78">
        <v>1.81</v>
      </c>
      <c r="D59" s="78">
        <v>6.3299999999999992</v>
      </c>
      <c r="E59" s="78">
        <v>21.46171428571428</v>
      </c>
      <c r="F59" s="78">
        <v>69.78828571428572</v>
      </c>
      <c r="G59" s="78">
        <v>100</v>
      </c>
      <c r="H59" s="78"/>
      <c r="I59">
        <f t="shared" si="0"/>
        <v>1956</v>
      </c>
      <c r="J59" s="78">
        <f t="shared" si="0"/>
        <v>0.61</v>
      </c>
      <c r="K59" s="78">
        <f t="shared" si="1"/>
        <v>2.42</v>
      </c>
      <c r="L59" s="78">
        <f t="shared" si="2"/>
        <v>8.75</v>
      </c>
      <c r="M59" s="78">
        <f t="shared" si="3"/>
        <v>30.21171428571428</v>
      </c>
      <c r="N59" s="78">
        <f t="shared" si="4"/>
        <v>100</v>
      </c>
      <c r="O59" s="57">
        <f t="shared" si="5"/>
        <v>61</v>
      </c>
      <c r="P59" s="57">
        <f t="shared" si="6"/>
        <v>24.2</v>
      </c>
      <c r="Q59" s="57">
        <f t="shared" si="7"/>
        <v>8.75</v>
      </c>
      <c r="R59" s="57">
        <f t="shared" si="8"/>
        <v>3.021171428571428</v>
      </c>
    </row>
    <row r="60" spans="1:18">
      <c r="A60">
        <v>1957</v>
      </c>
      <c r="B60" s="78">
        <v>0.59</v>
      </c>
      <c r="C60" s="78">
        <v>1.7800000000000002</v>
      </c>
      <c r="D60" s="78">
        <v>6.3299999999999992</v>
      </c>
      <c r="E60" s="78">
        <v>21.46171428571428</v>
      </c>
      <c r="F60" s="78">
        <v>69.838285714285718</v>
      </c>
      <c r="G60" s="78">
        <v>100</v>
      </c>
      <c r="H60" s="78"/>
      <c r="I60">
        <f t="shared" si="0"/>
        <v>1957</v>
      </c>
      <c r="J60" s="78">
        <f t="shared" si="0"/>
        <v>0.59</v>
      </c>
      <c r="K60" s="78">
        <f t="shared" si="1"/>
        <v>2.37</v>
      </c>
      <c r="L60" s="78">
        <f t="shared" si="2"/>
        <v>8.6999999999999993</v>
      </c>
      <c r="M60" s="78">
        <f t="shared" si="3"/>
        <v>30.161714285714279</v>
      </c>
      <c r="N60" s="78">
        <f t="shared" si="4"/>
        <v>100</v>
      </c>
      <c r="O60" s="57">
        <f t="shared" si="5"/>
        <v>59</v>
      </c>
      <c r="P60" s="57">
        <f t="shared" si="6"/>
        <v>23.700000000000003</v>
      </c>
      <c r="Q60" s="57">
        <f t="shared" si="7"/>
        <v>8.6999999999999993</v>
      </c>
      <c r="R60" s="57">
        <f t="shared" si="8"/>
        <v>3.0161714285714281</v>
      </c>
    </row>
    <row r="61" spans="1:18">
      <c r="A61">
        <v>1958</v>
      </c>
      <c r="B61" s="78">
        <v>0.6</v>
      </c>
      <c r="C61" s="78">
        <v>1.7799999999999998</v>
      </c>
      <c r="D61" s="78">
        <v>6.3800000000000008</v>
      </c>
      <c r="E61" s="78">
        <v>21.631238095238096</v>
      </c>
      <c r="F61" s="78">
        <v>69.608761904761906</v>
      </c>
      <c r="G61" s="78">
        <v>100</v>
      </c>
      <c r="H61" s="78"/>
      <c r="I61">
        <f t="shared" si="0"/>
        <v>1958</v>
      </c>
      <c r="J61" s="78">
        <f t="shared" si="0"/>
        <v>0.6</v>
      </c>
      <c r="K61" s="78">
        <f t="shared" si="1"/>
        <v>2.38</v>
      </c>
      <c r="L61" s="78">
        <f t="shared" si="2"/>
        <v>8.7600000000000016</v>
      </c>
      <c r="M61" s="78">
        <f t="shared" si="3"/>
        <v>30.391238095238098</v>
      </c>
      <c r="N61" s="78">
        <f t="shared" si="4"/>
        <v>100</v>
      </c>
      <c r="O61" s="57">
        <f t="shared" si="5"/>
        <v>60</v>
      </c>
      <c r="P61" s="57">
        <f t="shared" si="6"/>
        <v>23.799999999999997</v>
      </c>
      <c r="Q61" s="57">
        <f t="shared" si="7"/>
        <v>8.7600000000000016</v>
      </c>
      <c r="R61" s="57">
        <f t="shared" si="8"/>
        <v>3.0391238095238098</v>
      </c>
    </row>
    <row r="62" spans="1:18">
      <c r="A62">
        <v>1959</v>
      </c>
      <c r="B62" s="78">
        <v>0.6</v>
      </c>
      <c r="C62" s="78">
        <v>1.6999999999999997</v>
      </c>
      <c r="D62" s="78">
        <v>6.3000000000000007</v>
      </c>
      <c r="E62" s="78">
        <v>21.36</v>
      </c>
      <c r="F62" s="78">
        <v>70.039999999999992</v>
      </c>
      <c r="G62" s="78">
        <v>100</v>
      </c>
      <c r="H62" s="78"/>
      <c r="I62">
        <f t="shared" si="0"/>
        <v>1959</v>
      </c>
      <c r="J62" s="78">
        <f t="shared" si="0"/>
        <v>0.6</v>
      </c>
      <c r="K62" s="78">
        <f t="shared" si="1"/>
        <v>2.2999999999999998</v>
      </c>
      <c r="L62" s="78">
        <f t="shared" si="2"/>
        <v>8.6000000000000014</v>
      </c>
      <c r="M62" s="78">
        <f t="shared" si="3"/>
        <v>29.96</v>
      </c>
      <c r="N62" s="78">
        <f t="shared" si="4"/>
        <v>100</v>
      </c>
      <c r="O62" s="57">
        <f t="shared" si="5"/>
        <v>60</v>
      </c>
      <c r="P62" s="57">
        <f t="shared" si="6"/>
        <v>23</v>
      </c>
      <c r="Q62" s="57">
        <f t="shared" si="7"/>
        <v>8.6000000000000014</v>
      </c>
      <c r="R62" s="57">
        <f t="shared" si="8"/>
        <v>2.996</v>
      </c>
    </row>
    <row r="63" spans="1:18">
      <c r="A63">
        <v>1960</v>
      </c>
      <c r="B63" s="78">
        <v>0.63</v>
      </c>
      <c r="C63" s="78">
        <v>1.8200000000000003</v>
      </c>
      <c r="D63" s="78">
        <v>6.419999999999999</v>
      </c>
      <c r="E63" s="78">
        <v>21.894918566775242</v>
      </c>
      <c r="F63" s="78">
        <v>69.235081433224764</v>
      </c>
      <c r="G63" s="78">
        <v>100</v>
      </c>
      <c r="H63" s="78"/>
      <c r="I63">
        <f t="shared" si="0"/>
        <v>1960</v>
      </c>
      <c r="J63" s="78">
        <f t="shared" si="0"/>
        <v>0.63</v>
      </c>
      <c r="K63" s="78">
        <f t="shared" si="1"/>
        <v>2.4500000000000002</v>
      </c>
      <c r="L63" s="78">
        <f t="shared" si="2"/>
        <v>8.8699999999999992</v>
      </c>
      <c r="M63" s="78">
        <f t="shared" si="3"/>
        <v>30.764918566775243</v>
      </c>
      <c r="N63" s="78">
        <f t="shared" si="4"/>
        <v>100</v>
      </c>
      <c r="O63" s="57">
        <f t="shared" si="5"/>
        <v>63</v>
      </c>
      <c r="P63" s="57">
        <f t="shared" si="6"/>
        <v>24.5</v>
      </c>
      <c r="Q63" s="57">
        <f t="shared" si="7"/>
        <v>8.8699999999999992</v>
      </c>
      <c r="R63" s="57">
        <f t="shared" si="8"/>
        <v>3.0764918566775243</v>
      </c>
    </row>
    <row r="64" spans="1:18">
      <c r="A64">
        <v>1961</v>
      </c>
      <c r="B64" s="78">
        <v>0.60448325038829653</v>
      </c>
      <c r="C64" s="78">
        <v>1.764142851358699</v>
      </c>
      <c r="D64" s="78">
        <v>6.2784392965131062</v>
      </c>
      <c r="E64" s="78">
        <v>21.412136623613105</v>
      </c>
      <c r="F64" s="78">
        <v>69.940797978126795</v>
      </c>
      <c r="G64" s="78">
        <v>100</v>
      </c>
      <c r="H64" s="78"/>
      <c r="I64">
        <f t="shared" si="0"/>
        <v>1961</v>
      </c>
      <c r="J64" s="78">
        <f t="shared" si="0"/>
        <v>0.60448325038829653</v>
      </c>
      <c r="K64" s="78">
        <f t="shared" si="1"/>
        <v>2.3686261017469956</v>
      </c>
      <c r="L64" s="78">
        <f t="shared" si="2"/>
        <v>8.6470653982601018</v>
      </c>
      <c r="M64" s="78">
        <f t="shared" si="3"/>
        <v>30.059202021873205</v>
      </c>
      <c r="N64" s="78">
        <f t="shared" si="4"/>
        <v>100</v>
      </c>
      <c r="O64" s="57">
        <f t="shared" si="5"/>
        <v>60.448325038829651</v>
      </c>
      <c r="P64" s="57">
        <f t="shared" si="6"/>
        <v>23.686261017469956</v>
      </c>
      <c r="Q64" s="57">
        <f t="shared" si="7"/>
        <v>8.6470653982601018</v>
      </c>
      <c r="R64" s="57">
        <f t="shared" si="8"/>
        <v>3.0059202021873204</v>
      </c>
    </row>
    <row r="65" spans="1:18">
      <c r="A65">
        <v>1962</v>
      </c>
      <c r="B65" s="78">
        <v>0.57999999999999996</v>
      </c>
      <c r="C65" s="78">
        <v>1.71</v>
      </c>
      <c r="D65" s="78">
        <v>6.14</v>
      </c>
      <c r="E65" s="78">
        <v>20.94</v>
      </c>
      <c r="F65" s="78">
        <v>70.63</v>
      </c>
      <c r="G65" s="78">
        <v>100</v>
      </c>
      <c r="H65" s="78"/>
      <c r="I65">
        <f t="shared" si="0"/>
        <v>1962</v>
      </c>
      <c r="J65" s="78">
        <f t="shared" si="0"/>
        <v>0.57999999999999996</v>
      </c>
      <c r="K65" s="78">
        <f t="shared" si="1"/>
        <v>2.29</v>
      </c>
      <c r="L65" s="78">
        <f t="shared" si="2"/>
        <v>8.43</v>
      </c>
      <c r="M65" s="78">
        <f t="shared" si="3"/>
        <v>29.37</v>
      </c>
      <c r="N65" s="78">
        <f t="shared" si="4"/>
        <v>100</v>
      </c>
      <c r="O65" s="57">
        <f t="shared" si="5"/>
        <v>57.999999999999993</v>
      </c>
      <c r="P65" s="57">
        <f t="shared" si="6"/>
        <v>22.9</v>
      </c>
      <c r="Q65" s="57">
        <f t="shared" si="7"/>
        <v>8.43</v>
      </c>
      <c r="R65" s="57">
        <f t="shared" si="8"/>
        <v>2.9370000000000003</v>
      </c>
    </row>
    <row r="66" spans="1:18">
      <c r="A66">
        <v>1963</v>
      </c>
      <c r="B66" s="78">
        <v>0.56999999999999995</v>
      </c>
      <c r="C66" s="78">
        <v>1.6600000000000001</v>
      </c>
      <c r="D66" s="78">
        <v>6.26</v>
      </c>
      <c r="E66" s="78">
        <v>21.45</v>
      </c>
      <c r="F66" s="78">
        <v>70.06</v>
      </c>
      <c r="G66" s="78">
        <v>100</v>
      </c>
      <c r="H66" s="78"/>
      <c r="I66">
        <f t="shared" si="0"/>
        <v>1963</v>
      </c>
      <c r="J66" s="78">
        <f t="shared" si="0"/>
        <v>0.56999999999999995</v>
      </c>
      <c r="K66" s="78">
        <f t="shared" si="1"/>
        <v>2.23</v>
      </c>
      <c r="L66" s="78">
        <f t="shared" si="2"/>
        <v>8.49</v>
      </c>
      <c r="M66" s="78">
        <f t="shared" si="3"/>
        <v>29.939999999999998</v>
      </c>
      <c r="N66" s="78">
        <f t="shared" si="4"/>
        <v>100</v>
      </c>
      <c r="O66" s="57">
        <f t="shared" si="5"/>
        <v>56.999999999999993</v>
      </c>
      <c r="P66" s="57">
        <f t="shared" si="6"/>
        <v>22.3</v>
      </c>
      <c r="Q66" s="57">
        <f t="shared" si="7"/>
        <v>8.49</v>
      </c>
      <c r="R66" s="57">
        <f t="shared" si="8"/>
        <v>2.9939999999999998</v>
      </c>
    </row>
    <row r="67" spans="1:18">
      <c r="A67">
        <v>1964</v>
      </c>
      <c r="B67" s="78">
        <v>0.57999999999999996</v>
      </c>
      <c r="C67" s="78">
        <v>1.6799999999999997</v>
      </c>
      <c r="D67" s="78">
        <v>6.2200000000000006</v>
      </c>
      <c r="E67" s="78">
        <v>21.43</v>
      </c>
      <c r="F67" s="78">
        <v>70.09</v>
      </c>
      <c r="G67" s="78">
        <v>100</v>
      </c>
      <c r="H67" s="78"/>
      <c r="I67">
        <f t="shared" si="0"/>
        <v>1964</v>
      </c>
      <c r="J67" s="78">
        <f t="shared" si="0"/>
        <v>0.57999999999999996</v>
      </c>
      <c r="K67" s="78">
        <f t="shared" si="1"/>
        <v>2.2599999999999998</v>
      </c>
      <c r="L67" s="78">
        <f t="shared" si="2"/>
        <v>8.48</v>
      </c>
      <c r="M67" s="78">
        <f t="shared" si="3"/>
        <v>29.91</v>
      </c>
      <c r="N67" s="78">
        <f t="shared" si="4"/>
        <v>100</v>
      </c>
      <c r="O67" s="57">
        <f t="shared" si="5"/>
        <v>57.999999999999993</v>
      </c>
      <c r="P67" s="57">
        <f t="shared" si="6"/>
        <v>22.599999999999998</v>
      </c>
      <c r="Q67" s="57">
        <f t="shared" si="7"/>
        <v>8.48</v>
      </c>
      <c r="R67" s="57">
        <f t="shared" si="8"/>
        <v>2.9910000000000001</v>
      </c>
    </row>
    <row r="68" spans="1:18">
      <c r="A68">
        <v>1965</v>
      </c>
      <c r="B68" s="78">
        <v>0.62</v>
      </c>
      <c r="C68" s="78">
        <v>1.6599999999999997</v>
      </c>
      <c r="D68" s="78">
        <v>6.2700000000000005</v>
      </c>
      <c r="E68" s="78">
        <v>21.33</v>
      </c>
      <c r="F68" s="78">
        <v>70.12</v>
      </c>
      <c r="G68" s="78">
        <v>100</v>
      </c>
      <c r="H68" s="78"/>
      <c r="I68">
        <f t="shared" si="0"/>
        <v>1965</v>
      </c>
      <c r="J68" s="78">
        <f t="shared" si="0"/>
        <v>0.62</v>
      </c>
      <c r="K68" s="78">
        <f t="shared" si="1"/>
        <v>2.2799999999999998</v>
      </c>
      <c r="L68" s="78">
        <f t="shared" si="2"/>
        <v>8.5500000000000007</v>
      </c>
      <c r="M68" s="78">
        <f t="shared" si="3"/>
        <v>29.88</v>
      </c>
      <c r="N68" s="78">
        <f t="shared" si="4"/>
        <v>100</v>
      </c>
      <c r="O68" s="57">
        <f t="shared" si="5"/>
        <v>62</v>
      </c>
      <c r="P68" s="57">
        <f t="shared" si="6"/>
        <v>22.799999999999997</v>
      </c>
      <c r="Q68" s="57">
        <f t="shared" si="7"/>
        <v>8.5500000000000007</v>
      </c>
      <c r="R68" s="57">
        <f t="shared" si="8"/>
        <v>2.988</v>
      </c>
    </row>
    <row r="69" spans="1:18">
      <c r="A69">
        <v>1966</v>
      </c>
      <c r="B69" s="78">
        <v>0.52</v>
      </c>
      <c r="C69" s="78">
        <v>1.52</v>
      </c>
      <c r="D69" s="78">
        <v>5.8800000000000008</v>
      </c>
      <c r="E69" s="78">
        <v>21.020000000000003</v>
      </c>
      <c r="F69" s="78">
        <v>71.06</v>
      </c>
      <c r="G69" s="78">
        <v>100</v>
      </c>
      <c r="H69" s="78"/>
      <c r="I69">
        <f t="shared" si="0"/>
        <v>1966</v>
      </c>
      <c r="J69" s="78">
        <f t="shared" si="0"/>
        <v>0.52</v>
      </c>
      <c r="K69" s="78">
        <f t="shared" si="1"/>
        <v>2.04</v>
      </c>
      <c r="L69" s="78">
        <f t="shared" si="2"/>
        <v>7.9200000000000008</v>
      </c>
      <c r="M69" s="78">
        <f t="shared" si="3"/>
        <v>28.940000000000005</v>
      </c>
      <c r="N69" s="78">
        <f t="shared" si="4"/>
        <v>100</v>
      </c>
      <c r="O69" s="57">
        <f t="shared" si="5"/>
        <v>52</v>
      </c>
      <c r="P69" s="57">
        <f t="shared" si="6"/>
        <v>20.399999999999999</v>
      </c>
      <c r="Q69" s="57">
        <f t="shared" si="7"/>
        <v>7.9200000000000008</v>
      </c>
      <c r="R69" s="57">
        <f t="shared" si="8"/>
        <v>2.8940000000000006</v>
      </c>
    </row>
    <row r="70" spans="1:18">
      <c r="A70">
        <v>1967</v>
      </c>
      <c r="B70" s="78">
        <v>0.51</v>
      </c>
      <c r="C70" s="78">
        <v>1.4</v>
      </c>
      <c r="D70" s="78">
        <v>5.7800000000000011</v>
      </c>
      <c r="E70" s="78">
        <v>21.09</v>
      </c>
      <c r="F70" s="78">
        <v>71.22</v>
      </c>
      <c r="G70" s="78">
        <v>100</v>
      </c>
      <c r="H70" s="78"/>
      <c r="I70">
        <f t="shared" si="0"/>
        <v>1967</v>
      </c>
      <c r="J70" s="78">
        <f t="shared" si="0"/>
        <v>0.51</v>
      </c>
      <c r="K70" s="78">
        <f t="shared" si="1"/>
        <v>1.91</v>
      </c>
      <c r="L70" s="78">
        <f t="shared" si="2"/>
        <v>7.6900000000000013</v>
      </c>
      <c r="M70" s="78">
        <f t="shared" si="3"/>
        <v>28.78</v>
      </c>
      <c r="N70" s="78">
        <f t="shared" si="4"/>
        <v>100</v>
      </c>
      <c r="O70" s="57">
        <f t="shared" si="5"/>
        <v>51</v>
      </c>
      <c r="P70" s="57">
        <f t="shared" si="6"/>
        <v>19.099999999999998</v>
      </c>
      <c r="Q70" s="57">
        <f t="shared" si="7"/>
        <v>7.6900000000000013</v>
      </c>
      <c r="R70" s="57">
        <f t="shared" si="8"/>
        <v>2.8780000000000001</v>
      </c>
    </row>
    <row r="71" spans="1:18">
      <c r="A71">
        <v>1968</v>
      </c>
      <c r="B71" s="78">
        <v>0.47</v>
      </c>
      <c r="C71" s="78">
        <v>1.4000000000000001</v>
      </c>
      <c r="D71" s="78">
        <v>5.67</v>
      </c>
      <c r="E71" s="78">
        <v>21.010000000000005</v>
      </c>
      <c r="F71" s="78">
        <v>71.449999999999989</v>
      </c>
      <c r="G71" s="78">
        <v>100</v>
      </c>
      <c r="H71" s="78"/>
      <c r="I71">
        <f t="shared" si="0"/>
        <v>1968</v>
      </c>
      <c r="J71" s="78">
        <f t="shared" si="0"/>
        <v>0.47</v>
      </c>
      <c r="K71" s="78">
        <f t="shared" si="1"/>
        <v>1.87</v>
      </c>
      <c r="L71" s="78">
        <f t="shared" si="2"/>
        <v>7.54</v>
      </c>
      <c r="M71" s="78">
        <f t="shared" si="3"/>
        <v>28.550000000000004</v>
      </c>
      <c r="N71" s="78">
        <f t="shared" si="4"/>
        <v>100</v>
      </c>
      <c r="O71" s="57">
        <f t="shared" si="5"/>
        <v>47</v>
      </c>
      <c r="P71" s="57">
        <f t="shared" si="6"/>
        <v>18.700000000000003</v>
      </c>
      <c r="Q71" s="57">
        <f t="shared" si="7"/>
        <v>7.54</v>
      </c>
      <c r="R71" s="57">
        <f t="shared" si="8"/>
        <v>2.8550000000000004</v>
      </c>
    </row>
    <row r="72" spans="1:18">
      <c r="A72">
        <v>1969</v>
      </c>
      <c r="B72" s="78">
        <v>0.47</v>
      </c>
      <c r="C72" s="78">
        <v>1.3800000000000001</v>
      </c>
      <c r="D72" s="78">
        <v>5.61</v>
      </c>
      <c r="E72" s="78">
        <v>21.26</v>
      </c>
      <c r="F72" s="78">
        <v>71.28</v>
      </c>
      <c r="G72" s="78">
        <v>100</v>
      </c>
      <c r="H72" s="78"/>
      <c r="I72">
        <f t="shared" si="0"/>
        <v>1969</v>
      </c>
      <c r="J72" s="78">
        <f t="shared" si="0"/>
        <v>0.47</v>
      </c>
      <c r="K72" s="78">
        <f t="shared" si="1"/>
        <v>1.85</v>
      </c>
      <c r="L72" s="78">
        <f t="shared" si="2"/>
        <v>7.4600000000000009</v>
      </c>
      <c r="M72" s="78">
        <f t="shared" si="3"/>
        <v>28.720000000000002</v>
      </c>
      <c r="N72" s="78">
        <f t="shared" si="4"/>
        <v>100</v>
      </c>
      <c r="O72" s="57">
        <f t="shared" si="5"/>
        <v>47</v>
      </c>
      <c r="P72" s="57">
        <f t="shared" si="6"/>
        <v>18.5</v>
      </c>
      <c r="Q72" s="57">
        <f t="shared" si="7"/>
        <v>7.4600000000000009</v>
      </c>
      <c r="R72" s="57">
        <f t="shared" si="8"/>
        <v>2.8720000000000003</v>
      </c>
    </row>
    <row r="73" spans="1:18">
      <c r="A73">
        <v>1970</v>
      </c>
      <c r="B73" s="78">
        <v>0.42</v>
      </c>
      <c r="C73" s="78">
        <v>1.22</v>
      </c>
      <c r="D73" s="78">
        <v>5.41</v>
      </c>
      <c r="E73" s="78">
        <v>21.77</v>
      </c>
      <c r="F73" s="78">
        <v>71.180000000000007</v>
      </c>
      <c r="G73" s="78">
        <v>100</v>
      </c>
      <c r="H73" s="78"/>
      <c r="I73">
        <f t="shared" si="0"/>
        <v>1970</v>
      </c>
      <c r="J73" s="78">
        <f t="shared" si="0"/>
        <v>0.42</v>
      </c>
      <c r="K73" s="78">
        <f t="shared" si="1"/>
        <v>1.64</v>
      </c>
      <c r="L73" s="78">
        <f t="shared" si="2"/>
        <v>7.05</v>
      </c>
      <c r="M73" s="78">
        <f t="shared" si="3"/>
        <v>28.82</v>
      </c>
      <c r="N73" s="78">
        <f t="shared" si="4"/>
        <v>100</v>
      </c>
      <c r="O73" s="57">
        <f t="shared" si="5"/>
        <v>42</v>
      </c>
      <c r="P73" s="57">
        <f t="shared" si="6"/>
        <v>16.399999999999999</v>
      </c>
      <c r="Q73" s="57">
        <f t="shared" si="7"/>
        <v>7.05</v>
      </c>
      <c r="R73" s="57">
        <f t="shared" si="8"/>
        <v>2.8820000000000001</v>
      </c>
    </row>
    <row r="74" spans="1:18">
      <c r="A74">
        <v>1971</v>
      </c>
      <c r="B74" s="78">
        <v>0.4</v>
      </c>
      <c r="C74" s="78">
        <v>1.27</v>
      </c>
      <c r="D74" s="78">
        <v>5.35</v>
      </c>
      <c r="E74" s="78">
        <v>22.27</v>
      </c>
      <c r="F74" s="78">
        <v>70.710000000000008</v>
      </c>
      <c r="G74" s="78">
        <v>100</v>
      </c>
      <c r="H74" s="78"/>
      <c r="I74">
        <f t="shared" si="0"/>
        <v>1971</v>
      </c>
      <c r="J74" s="78">
        <f t="shared" si="0"/>
        <v>0.4</v>
      </c>
      <c r="K74" s="78">
        <f t="shared" si="1"/>
        <v>1.67</v>
      </c>
      <c r="L74" s="78">
        <f t="shared" si="2"/>
        <v>7.02</v>
      </c>
      <c r="M74" s="78">
        <f t="shared" si="3"/>
        <v>29.29</v>
      </c>
      <c r="N74" s="78">
        <f t="shared" si="4"/>
        <v>100</v>
      </c>
      <c r="O74" s="57">
        <f t="shared" si="5"/>
        <v>40</v>
      </c>
      <c r="P74" s="57">
        <f t="shared" si="6"/>
        <v>16.7</v>
      </c>
      <c r="Q74" s="57">
        <f t="shared" si="7"/>
        <v>7.02</v>
      </c>
      <c r="R74" s="57">
        <f t="shared" si="8"/>
        <v>2.9289999999999998</v>
      </c>
    </row>
    <row r="75" spans="1:18">
      <c r="A75">
        <v>1972</v>
      </c>
      <c r="B75" s="78">
        <v>0.37</v>
      </c>
      <c r="C75" s="78">
        <v>1.2400000000000002</v>
      </c>
      <c r="D75" s="78">
        <v>5.33</v>
      </c>
      <c r="E75" s="78">
        <v>21.959999999999997</v>
      </c>
      <c r="F75" s="78">
        <v>71.099999999999994</v>
      </c>
      <c r="G75" s="78">
        <v>100</v>
      </c>
      <c r="H75" s="78"/>
      <c r="I75">
        <f t="shared" si="0"/>
        <v>1972</v>
      </c>
      <c r="J75" s="78">
        <f t="shared" si="0"/>
        <v>0.37</v>
      </c>
      <c r="K75" s="78">
        <f t="shared" si="1"/>
        <v>1.6100000000000003</v>
      </c>
      <c r="L75" s="78">
        <f t="shared" si="2"/>
        <v>6.94</v>
      </c>
      <c r="M75" s="78">
        <f t="shared" si="3"/>
        <v>28.9</v>
      </c>
      <c r="N75" s="78">
        <f t="shared" si="4"/>
        <v>100</v>
      </c>
      <c r="O75" s="57">
        <f t="shared" si="5"/>
        <v>37</v>
      </c>
      <c r="P75" s="57">
        <f t="shared" si="6"/>
        <v>16.100000000000001</v>
      </c>
      <c r="Q75" s="57">
        <f t="shared" si="7"/>
        <v>6.94</v>
      </c>
      <c r="R75" s="57">
        <f t="shared" si="8"/>
        <v>2.8899999999999997</v>
      </c>
    </row>
    <row r="76" spans="1:18">
      <c r="A76">
        <v>1973</v>
      </c>
      <c r="B76" s="78">
        <v>0.4</v>
      </c>
      <c r="C76" s="78">
        <v>1.2799999999999998</v>
      </c>
      <c r="D76" s="78">
        <v>5.3100000000000005</v>
      </c>
      <c r="E76" s="78">
        <v>21.32</v>
      </c>
      <c r="F76" s="78">
        <v>71.69</v>
      </c>
      <c r="G76" s="78">
        <v>100</v>
      </c>
      <c r="H76" s="78"/>
      <c r="I76">
        <f t="shared" si="0"/>
        <v>1973</v>
      </c>
      <c r="J76" s="78">
        <f t="shared" si="0"/>
        <v>0.4</v>
      </c>
      <c r="K76" s="78">
        <f t="shared" si="1"/>
        <v>1.6799999999999997</v>
      </c>
      <c r="L76" s="78">
        <f t="shared" si="2"/>
        <v>6.99</v>
      </c>
      <c r="M76" s="78">
        <f t="shared" si="3"/>
        <v>28.310000000000002</v>
      </c>
      <c r="N76" s="78">
        <f t="shared" si="4"/>
        <v>100</v>
      </c>
      <c r="O76" s="57">
        <f t="shared" si="5"/>
        <v>40</v>
      </c>
      <c r="P76" s="57">
        <f t="shared" si="6"/>
        <v>16.799999999999997</v>
      </c>
      <c r="Q76" s="57">
        <f t="shared" si="7"/>
        <v>6.99</v>
      </c>
      <c r="R76" s="57">
        <f t="shared" si="8"/>
        <v>2.8310000000000004</v>
      </c>
    </row>
    <row r="77" spans="1:18">
      <c r="A77">
        <v>1974</v>
      </c>
      <c r="B77" s="78">
        <v>0.37</v>
      </c>
      <c r="C77" s="78">
        <v>1.21</v>
      </c>
      <c r="D77" s="78">
        <v>4.96</v>
      </c>
      <c r="E77" s="78">
        <v>21.56</v>
      </c>
      <c r="F77" s="78">
        <v>71.900000000000006</v>
      </c>
      <c r="G77" s="78">
        <v>100</v>
      </c>
      <c r="H77" s="78"/>
      <c r="I77">
        <f t="shared" si="0"/>
        <v>1974</v>
      </c>
      <c r="J77" s="78">
        <f t="shared" si="0"/>
        <v>0.37</v>
      </c>
      <c r="K77" s="78">
        <f t="shared" si="1"/>
        <v>1.58</v>
      </c>
      <c r="L77" s="78">
        <f t="shared" si="2"/>
        <v>6.54</v>
      </c>
      <c r="M77" s="78">
        <f t="shared" si="3"/>
        <v>28.099999999999998</v>
      </c>
      <c r="N77" s="78">
        <f t="shared" si="4"/>
        <v>100</v>
      </c>
      <c r="O77" s="57">
        <f t="shared" si="5"/>
        <v>37</v>
      </c>
      <c r="P77" s="57">
        <f t="shared" si="6"/>
        <v>15.8</v>
      </c>
      <c r="Q77" s="57">
        <f t="shared" si="7"/>
        <v>6.54</v>
      </c>
      <c r="R77" s="57">
        <f t="shared" si="8"/>
        <v>2.8099999999999996</v>
      </c>
    </row>
    <row r="78" spans="1:18">
      <c r="A78">
        <v>1975</v>
      </c>
      <c r="B78" s="78">
        <v>0.31</v>
      </c>
      <c r="C78" s="78">
        <v>1.0899999999999999</v>
      </c>
      <c r="D78" s="78">
        <v>4.7</v>
      </c>
      <c r="E78" s="78">
        <v>21.720000000000002</v>
      </c>
      <c r="F78" s="78">
        <v>72.180000000000007</v>
      </c>
      <c r="G78" s="78">
        <v>100</v>
      </c>
      <c r="H78" s="78"/>
      <c r="I78">
        <f t="shared" ref="I78:J117" si="9">A78</f>
        <v>1975</v>
      </c>
      <c r="J78" s="78">
        <f t="shared" si="9"/>
        <v>0.31</v>
      </c>
      <c r="K78" s="78">
        <f t="shared" ref="K78:K117" si="10">B78+C78</f>
        <v>1.4</v>
      </c>
      <c r="L78" s="78">
        <f t="shared" ref="L78:L117" si="11">B78+C78+D78</f>
        <v>6.1</v>
      </c>
      <c r="M78" s="78">
        <f t="shared" ref="M78:M117" si="12">B78+C78+D78+E78</f>
        <v>27.82</v>
      </c>
      <c r="N78" s="78">
        <f t="shared" ref="N78:N117" si="13">B78+C78+D78+E78+F78</f>
        <v>100</v>
      </c>
      <c r="O78" s="57">
        <f t="shared" ref="O78:O125" si="14">J78*100</f>
        <v>31</v>
      </c>
      <c r="P78" s="57">
        <f t="shared" ref="P78:P125" si="15">K78*10</f>
        <v>14</v>
      </c>
      <c r="Q78" s="57">
        <f t="shared" ref="Q78:Q125" si="16">L78</f>
        <v>6.1</v>
      </c>
      <c r="R78" s="57">
        <f t="shared" ref="R78:R125" si="17">M78/10</f>
        <v>2.782</v>
      </c>
    </row>
    <row r="79" spans="1:18">
      <c r="A79">
        <v>1976</v>
      </c>
      <c r="B79" s="78">
        <v>0.3</v>
      </c>
      <c r="C79" s="78">
        <v>1</v>
      </c>
      <c r="D79" s="78">
        <v>4.59</v>
      </c>
      <c r="E79" s="78">
        <v>22</v>
      </c>
      <c r="F79" s="78">
        <v>72.11</v>
      </c>
      <c r="G79" s="78">
        <v>100</v>
      </c>
      <c r="H79" s="78"/>
      <c r="I79">
        <f t="shared" si="9"/>
        <v>1976</v>
      </c>
      <c r="J79" s="78">
        <f t="shared" si="9"/>
        <v>0.3</v>
      </c>
      <c r="K79" s="78">
        <f t="shared" si="10"/>
        <v>1.3</v>
      </c>
      <c r="L79" s="78">
        <f t="shared" si="11"/>
        <v>5.89</v>
      </c>
      <c r="M79" s="78">
        <f t="shared" si="12"/>
        <v>27.89</v>
      </c>
      <c r="N79" s="78">
        <f t="shared" si="13"/>
        <v>100</v>
      </c>
      <c r="O79" s="57">
        <f t="shared" si="14"/>
        <v>30</v>
      </c>
      <c r="P79" s="57">
        <f t="shared" si="15"/>
        <v>13</v>
      </c>
      <c r="Q79" s="57">
        <f t="shared" si="16"/>
        <v>5.89</v>
      </c>
      <c r="R79" s="57">
        <f t="shared" si="17"/>
        <v>2.7890000000000001</v>
      </c>
    </row>
    <row r="80" spans="1:18">
      <c r="A80">
        <v>1977</v>
      </c>
      <c r="B80" s="78">
        <v>0.28000000000000003</v>
      </c>
      <c r="C80" s="78">
        <v>0.99</v>
      </c>
      <c r="D80" s="78">
        <v>4.6599999999999993</v>
      </c>
      <c r="E80" s="78">
        <v>22.03</v>
      </c>
      <c r="F80" s="78">
        <v>72.039999999999992</v>
      </c>
      <c r="G80" s="78">
        <v>100</v>
      </c>
      <c r="H80" s="78"/>
      <c r="I80">
        <f t="shared" si="9"/>
        <v>1977</v>
      </c>
      <c r="J80" s="78">
        <f t="shared" si="9"/>
        <v>0.28000000000000003</v>
      </c>
      <c r="K80" s="78">
        <f t="shared" si="10"/>
        <v>1.27</v>
      </c>
      <c r="L80" s="78">
        <f t="shared" si="11"/>
        <v>5.93</v>
      </c>
      <c r="M80" s="78">
        <f t="shared" si="12"/>
        <v>27.96</v>
      </c>
      <c r="N80" s="78">
        <f t="shared" si="13"/>
        <v>100</v>
      </c>
      <c r="O80" s="57">
        <f t="shared" si="14"/>
        <v>28.000000000000004</v>
      </c>
      <c r="P80" s="57">
        <f t="shared" si="15"/>
        <v>12.7</v>
      </c>
      <c r="Q80" s="57">
        <f t="shared" si="16"/>
        <v>5.93</v>
      </c>
      <c r="R80" s="57">
        <f t="shared" si="17"/>
        <v>2.7960000000000003</v>
      </c>
    </row>
    <row r="81" spans="1:18">
      <c r="A81">
        <v>1978</v>
      </c>
      <c r="B81" s="78">
        <v>0.28000000000000003</v>
      </c>
      <c r="C81" s="78">
        <v>0.96</v>
      </c>
      <c r="D81" s="78">
        <v>4.4799999999999995</v>
      </c>
      <c r="E81" s="78">
        <v>22.06</v>
      </c>
      <c r="F81" s="78">
        <v>72.22</v>
      </c>
      <c r="G81" s="78">
        <v>100</v>
      </c>
      <c r="H81" s="78"/>
      <c r="I81">
        <f t="shared" si="9"/>
        <v>1978</v>
      </c>
      <c r="J81" s="78">
        <f t="shared" si="9"/>
        <v>0.28000000000000003</v>
      </c>
      <c r="K81" s="78">
        <f t="shared" si="10"/>
        <v>1.24</v>
      </c>
      <c r="L81" s="78">
        <f t="shared" si="11"/>
        <v>5.72</v>
      </c>
      <c r="M81" s="78">
        <f t="shared" si="12"/>
        <v>27.779999999999998</v>
      </c>
      <c r="N81" s="78">
        <f t="shared" si="13"/>
        <v>100</v>
      </c>
      <c r="O81" s="57">
        <f t="shared" si="14"/>
        <v>28.000000000000004</v>
      </c>
      <c r="P81" s="57">
        <f t="shared" si="15"/>
        <v>12.4</v>
      </c>
      <c r="Q81" s="57">
        <f t="shared" si="16"/>
        <v>5.72</v>
      </c>
      <c r="R81" s="57">
        <f t="shared" si="17"/>
        <v>2.7779999999999996</v>
      </c>
    </row>
    <row r="82" spans="1:18">
      <c r="A82">
        <v>1979</v>
      </c>
      <c r="B82" s="78">
        <v>0.31</v>
      </c>
      <c r="C82" s="78">
        <v>0.99</v>
      </c>
      <c r="D82" s="78">
        <v>4.63</v>
      </c>
      <c r="E82" s="78">
        <v>22.440000000000005</v>
      </c>
      <c r="F82" s="78">
        <v>71.63</v>
      </c>
      <c r="G82" s="78">
        <v>100</v>
      </c>
      <c r="H82" s="78"/>
      <c r="I82">
        <f t="shared" si="9"/>
        <v>1979</v>
      </c>
      <c r="J82" s="78">
        <f t="shared" si="9"/>
        <v>0.31</v>
      </c>
      <c r="K82" s="78">
        <f t="shared" si="10"/>
        <v>1.3</v>
      </c>
      <c r="L82" s="78">
        <f t="shared" si="11"/>
        <v>5.93</v>
      </c>
      <c r="M82" s="78">
        <f t="shared" si="12"/>
        <v>28.370000000000005</v>
      </c>
      <c r="N82" s="78">
        <f t="shared" si="13"/>
        <v>100</v>
      </c>
      <c r="O82" s="57">
        <f t="shared" si="14"/>
        <v>31</v>
      </c>
      <c r="P82" s="57">
        <f t="shared" si="15"/>
        <v>13</v>
      </c>
      <c r="Q82" s="57">
        <f t="shared" si="16"/>
        <v>5.93</v>
      </c>
      <c r="R82" s="57">
        <f t="shared" si="17"/>
        <v>2.8370000000000006</v>
      </c>
    </row>
    <row r="83" spans="1:18">
      <c r="A83">
        <v>1980</v>
      </c>
      <c r="B83" s="78">
        <v>0.33630686536600424</v>
      </c>
      <c r="C83" s="78">
        <v>1.0740122474591747</v>
      </c>
      <c r="D83" s="78">
        <v>4.8783398815580696</v>
      </c>
      <c r="E83" s="78">
        <v>23.380299399280588</v>
      </c>
      <c r="F83" s="78">
        <v>70.331041606336157</v>
      </c>
      <c r="G83" s="78">
        <v>100</v>
      </c>
      <c r="H83" s="78"/>
      <c r="I83">
        <f t="shared" si="9"/>
        <v>1980</v>
      </c>
      <c r="J83" s="78">
        <f t="shared" si="9"/>
        <v>0.33630686536600424</v>
      </c>
      <c r="K83" s="78">
        <f t="shared" si="10"/>
        <v>1.4103191128251789</v>
      </c>
      <c r="L83" s="78">
        <f t="shared" si="11"/>
        <v>6.2886589943832485</v>
      </c>
      <c r="M83" s="78">
        <f t="shared" si="12"/>
        <v>29.668958393663836</v>
      </c>
      <c r="N83" s="78">
        <f t="shared" si="13"/>
        <v>100</v>
      </c>
      <c r="O83" s="57">
        <f t="shared" si="14"/>
        <v>33.630686536600422</v>
      </c>
      <c r="P83" s="57">
        <f t="shared" si="15"/>
        <v>14.103191128251789</v>
      </c>
      <c r="Q83" s="57">
        <f t="shared" si="16"/>
        <v>6.2886589943832485</v>
      </c>
      <c r="R83" s="57">
        <f t="shared" si="17"/>
        <v>2.9668958393663836</v>
      </c>
    </row>
    <row r="84" spans="1:18">
      <c r="A84">
        <v>1981</v>
      </c>
      <c r="B84" s="78">
        <v>0.36484615384615388</v>
      </c>
      <c r="C84" s="78">
        <v>1.1651538461538462</v>
      </c>
      <c r="D84" s="78">
        <v>5.1400000000000006</v>
      </c>
      <c r="E84" s="78">
        <v>24.36</v>
      </c>
      <c r="F84" s="78">
        <v>68.97</v>
      </c>
      <c r="G84" s="78">
        <v>100</v>
      </c>
      <c r="H84" s="78"/>
      <c r="I84">
        <f t="shared" si="9"/>
        <v>1981</v>
      </c>
      <c r="J84" s="78">
        <f t="shared" si="9"/>
        <v>0.36484615384615388</v>
      </c>
      <c r="K84" s="78">
        <f t="shared" si="10"/>
        <v>1.53</v>
      </c>
      <c r="L84" s="78">
        <f t="shared" si="11"/>
        <v>6.6700000000000008</v>
      </c>
      <c r="M84" s="78">
        <f t="shared" si="12"/>
        <v>31.03</v>
      </c>
      <c r="N84" s="78">
        <f t="shared" si="13"/>
        <v>100</v>
      </c>
      <c r="O84" s="57">
        <f t="shared" si="14"/>
        <v>36.484615384615388</v>
      </c>
      <c r="P84" s="57">
        <f t="shared" si="15"/>
        <v>15.3</v>
      </c>
      <c r="Q84" s="57">
        <f t="shared" si="16"/>
        <v>6.6700000000000008</v>
      </c>
      <c r="R84" s="57">
        <f t="shared" si="17"/>
        <v>3.1030000000000002</v>
      </c>
    </row>
    <row r="85" spans="1:18">
      <c r="A85">
        <v>1982</v>
      </c>
      <c r="B85" s="78">
        <v>0.38392307692307703</v>
      </c>
      <c r="C85" s="78">
        <v>1.2260769230769231</v>
      </c>
      <c r="D85" s="78">
        <v>5.2399999999999993</v>
      </c>
      <c r="E85" s="78">
        <v>24.380000000000003</v>
      </c>
      <c r="F85" s="78">
        <v>68.77</v>
      </c>
      <c r="G85" s="78">
        <v>100</v>
      </c>
      <c r="H85" s="78"/>
      <c r="I85">
        <f t="shared" si="9"/>
        <v>1982</v>
      </c>
      <c r="J85" s="78">
        <f t="shared" si="9"/>
        <v>0.38392307692307703</v>
      </c>
      <c r="K85" s="78">
        <f t="shared" si="10"/>
        <v>1.61</v>
      </c>
      <c r="L85" s="78">
        <f t="shared" si="11"/>
        <v>6.85</v>
      </c>
      <c r="M85" s="78">
        <f t="shared" si="12"/>
        <v>31.230000000000004</v>
      </c>
      <c r="N85" s="78">
        <f t="shared" si="13"/>
        <v>100</v>
      </c>
      <c r="O85" s="57">
        <f t="shared" si="14"/>
        <v>38.392307692307703</v>
      </c>
      <c r="P85" s="57">
        <f t="shared" si="15"/>
        <v>16.100000000000001</v>
      </c>
      <c r="Q85" s="57">
        <f t="shared" si="16"/>
        <v>6.85</v>
      </c>
      <c r="R85" s="57">
        <f t="shared" si="17"/>
        <v>3.1230000000000002</v>
      </c>
    </row>
    <row r="86" spans="1:18">
      <c r="A86">
        <v>1983</v>
      </c>
      <c r="B86" s="78">
        <v>0.3767692307692308</v>
      </c>
      <c r="C86" s="78">
        <v>1.2032307692307693</v>
      </c>
      <c r="D86" s="78">
        <v>5.25</v>
      </c>
      <c r="E86" s="78">
        <v>24.930000000000003</v>
      </c>
      <c r="F86" s="78">
        <v>68.239999999999995</v>
      </c>
      <c r="G86" s="78">
        <v>100</v>
      </c>
      <c r="H86" s="78"/>
      <c r="I86">
        <f t="shared" si="9"/>
        <v>1983</v>
      </c>
      <c r="J86" s="78">
        <f t="shared" si="9"/>
        <v>0.3767692307692308</v>
      </c>
      <c r="K86" s="78">
        <f t="shared" si="10"/>
        <v>1.58</v>
      </c>
      <c r="L86" s="78">
        <f t="shared" si="11"/>
        <v>6.83</v>
      </c>
      <c r="M86" s="78">
        <f t="shared" si="12"/>
        <v>31.760000000000005</v>
      </c>
      <c r="N86" s="78">
        <f t="shared" si="13"/>
        <v>100</v>
      </c>
      <c r="O86" s="57">
        <f t="shared" si="14"/>
        <v>37.676923076923082</v>
      </c>
      <c r="P86" s="57">
        <f t="shared" si="15"/>
        <v>15.8</v>
      </c>
      <c r="Q86" s="57">
        <f t="shared" si="16"/>
        <v>6.83</v>
      </c>
      <c r="R86" s="57">
        <f t="shared" si="17"/>
        <v>3.1760000000000006</v>
      </c>
    </row>
    <row r="87" spans="1:18">
      <c r="A87">
        <v>1984</v>
      </c>
      <c r="B87" s="78">
        <v>0.39823076923076928</v>
      </c>
      <c r="C87" s="78">
        <v>1.2717692307692308</v>
      </c>
      <c r="D87" s="78">
        <v>5.49</v>
      </c>
      <c r="E87" s="78">
        <v>25.360000000000003</v>
      </c>
      <c r="F87" s="78">
        <v>67.47999999999999</v>
      </c>
      <c r="G87" s="78">
        <v>100</v>
      </c>
      <c r="H87" s="78"/>
      <c r="I87">
        <f t="shared" si="9"/>
        <v>1984</v>
      </c>
      <c r="J87" s="78">
        <f t="shared" si="9"/>
        <v>0.39823076923076928</v>
      </c>
      <c r="K87" s="78">
        <f t="shared" si="10"/>
        <v>1.67</v>
      </c>
      <c r="L87" s="78">
        <f t="shared" si="11"/>
        <v>7.16</v>
      </c>
      <c r="M87" s="78">
        <f t="shared" si="12"/>
        <v>32.520000000000003</v>
      </c>
      <c r="N87" s="78">
        <f t="shared" si="13"/>
        <v>100</v>
      </c>
      <c r="O87" s="57">
        <f t="shared" si="14"/>
        <v>39.823076923076925</v>
      </c>
      <c r="P87" s="57">
        <f t="shared" si="15"/>
        <v>16.7</v>
      </c>
      <c r="Q87" s="57">
        <f t="shared" si="16"/>
        <v>7.16</v>
      </c>
      <c r="R87" s="57">
        <f t="shared" si="17"/>
        <v>3.2520000000000002</v>
      </c>
    </row>
    <row r="88" spans="1:18">
      <c r="A88">
        <v>1985</v>
      </c>
      <c r="B88" s="78">
        <v>0.43400000000000005</v>
      </c>
      <c r="C88" s="78">
        <v>1.3860000000000001</v>
      </c>
      <c r="D88" s="78">
        <v>5.58</v>
      </c>
      <c r="E88" s="78">
        <v>25.25</v>
      </c>
      <c r="F88" s="78">
        <v>67.349999999999994</v>
      </c>
      <c r="G88" s="78">
        <v>100</v>
      </c>
      <c r="H88" s="78"/>
      <c r="I88">
        <f t="shared" si="9"/>
        <v>1985</v>
      </c>
      <c r="J88" s="78">
        <f t="shared" si="9"/>
        <v>0.43400000000000005</v>
      </c>
      <c r="K88" s="78">
        <f t="shared" si="10"/>
        <v>1.8200000000000003</v>
      </c>
      <c r="L88" s="78">
        <f t="shared" si="11"/>
        <v>7.4</v>
      </c>
      <c r="M88" s="78">
        <f t="shared" si="12"/>
        <v>32.65</v>
      </c>
      <c r="N88" s="78">
        <f t="shared" si="13"/>
        <v>100</v>
      </c>
      <c r="O88" s="57">
        <f t="shared" si="14"/>
        <v>43.400000000000006</v>
      </c>
      <c r="P88" s="57">
        <f t="shared" si="15"/>
        <v>18.200000000000003</v>
      </c>
      <c r="Q88" s="57">
        <f t="shared" si="16"/>
        <v>7.4</v>
      </c>
      <c r="R88" s="57">
        <f t="shared" si="17"/>
        <v>3.2649999999999997</v>
      </c>
    </row>
    <row r="89" spans="1:18">
      <c r="A89">
        <v>1986</v>
      </c>
      <c r="B89" s="78">
        <v>0.44353846153846155</v>
      </c>
      <c r="C89" s="78">
        <v>1.4164615384615384</v>
      </c>
      <c r="D89" s="78">
        <v>5.6899999999999995</v>
      </c>
      <c r="E89" s="78">
        <v>25.389999999999997</v>
      </c>
      <c r="F89" s="78">
        <v>67.06</v>
      </c>
      <c r="G89" s="78">
        <v>100</v>
      </c>
      <c r="H89" s="78"/>
      <c r="I89">
        <f t="shared" si="9"/>
        <v>1986</v>
      </c>
      <c r="J89" s="78">
        <f t="shared" si="9"/>
        <v>0.44353846153846155</v>
      </c>
      <c r="K89" s="78">
        <f t="shared" si="10"/>
        <v>1.8599999999999999</v>
      </c>
      <c r="L89" s="78">
        <f t="shared" si="11"/>
        <v>7.5499999999999989</v>
      </c>
      <c r="M89" s="78">
        <f t="shared" si="12"/>
        <v>32.94</v>
      </c>
      <c r="N89" s="78">
        <f t="shared" si="13"/>
        <v>100</v>
      </c>
      <c r="O89" s="57">
        <f t="shared" si="14"/>
        <v>44.353846153846156</v>
      </c>
      <c r="P89" s="57">
        <f t="shared" si="15"/>
        <v>18.599999999999998</v>
      </c>
      <c r="Q89" s="57">
        <f t="shared" si="16"/>
        <v>7.5499999999999989</v>
      </c>
      <c r="R89" s="57">
        <f t="shared" si="17"/>
        <v>3.2939999999999996</v>
      </c>
    </row>
    <row r="90" spans="1:18">
      <c r="A90">
        <v>1987</v>
      </c>
      <c r="B90" s="78">
        <v>0.5533458568458568</v>
      </c>
      <c r="C90" s="78">
        <v>1.7671367686367689</v>
      </c>
      <c r="D90" s="78">
        <v>5.4595173745173744</v>
      </c>
      <c r="E90" s="78">
        <v>25.490000000000002</v>
      </c>
      <c r="F90" s="78">
        <v>66.72999999999999</v>
      </c>
      <c r="G90" s="78">
        <v>100</v>
      </c>
      <c r="H90" s="78"/>
      <c r="I90">
        <f t="shared" si="9"/>
        <v>1987</v>
      </c>
      <c r="J90" s="78">
        <f t="shared" si="9"/>
        <v>0.5533458568458568</v>
      </c>
      <c r="K90" s="78">
        <f t="shared" si="10"/>
        <v>2.3204826254826258</v>
      </c>
      <c r="L90" s="78">
        <f t="shared" si="11"/>
        <v>7.78</v>
      </c>
      <c r="M90" s="78">
        <f t="shared" si="12"/>
        <v>33.270000000000003</v>
      </c>
      <c r="N90" s="78">
        <f t="shared" si="13"/>
        <v>100</v>
      </c>
      <c r="O90" s="57">
        <f t="shared" si="14"/>
        <v>55.334585684585683</v>
      </c>
      <c r="P90" s="57">
        <f t="shared" si="15"/>
        <v>23.204826254826258</v>
      </c>
      <c r="Q90" s="57">
        <f t="shared" si="16"/>
        <v>7.78</v>
      </c>
      <c r="R90" s="57">
        <f t="shared" si="17"/>
        <v>3.3270000000000004</v>
      </c>
    </row>
    <row r="91" spans="1:18">
      <c r="A91">
        <v>1988</v>
      </c>
      <c r="B91" s="78">
        <v>0.61380138105138116</v>
      </c>
      <c r="C91" s="78">
        <v>1.9602044104544105</v>
      </c>
      <c r="D91" s="78">
        <v>6.0559942084942087</v>
      </c>
      <c r="E91" s="78">
        <v>25.580000000000002</v>
      </c>
      <c r="F91" s="78">
        <v>65.789999999999992</v>
      </c>
      <c r="G91" s="78">
        <v>100</v>
      </c>
      <c r="H91" s="78"/>
      <c r="I91">
        <f t="shared" si="9"/>
        <v>1988</v>
      </c>
      <c r="J91" s="78">
        <f t="shared" si="9"/>
        <v>0.61380138105138116</v>
      </c>
      <c r="K91" s="78">
        <f t="shared" si="10"/>
        <v>2.5740057915057917</v>
      </c>
      <c r="L91" s="78">
        <f t="shared" si="11"/>
        <v>8.6300000000000008</v>
      </c>
      <c r="M91" s="78">
        <f t="shared" si="12"/>
        <v>34.21</v>
      </c>
      <c r="N91" s="78">
        <f t="shared" si="13"/>
        <v>100</v>
      </c>
      <c r="O91" s="57">
        <f t="shared" si="14"/>
        <v>61.380138105138116</v>
      </c>
      <c r="P91" s="57">
        <f t="shared" si="15"/>
        <v>25.740057915057918</v>
      </c>
      <c r="Q91" s="57">
        <f t="shared" si="16"/>
        <v>8.6300000000000008</v>
      </c>
      <c r="R91" s="57">
        <f t="shared" si="17"/>
        <v>3.4210000000000003</v>
      </c>
    </row>
    <row r="92" spans="1:18">
      <c r="A92">
        <v>1989</v>
      </c>
      <c r="B92" s="78">
        <v>0.6166463468963469</v>
      </c>
      <c r="C92" s="78">
        <v>1.9692899465399465</v>
      </c>
      <c r="D92" s="78">
        <v>6.0840637065637067</v>
      </c>
      <c r="E92" s="78">
        <v>25.48</v>
      </c>
      <c r="F92" s="78">
        <v>65.849999999999994</v>
      </c>
      <c r="G92" s="78">
        <v>100</v>
      </c>
      <c r="H92" s="78"/>
      <c r="I92">
        <f t="shared" si="9"/>
        <v>1989</v>
      </c>
      <c r="J92" s="78">
        <f t="shared" si="9"/>
        <v>0.6166463468963469</v>
      </c>
      <c r="K92" s="78">
        <f t="shared" si="10"/>
        <v>2.5859362934362933</v>
      </c>
      <c r="L92" s="78">
        <f t="shared" si="11"/>
        <v>8.67</v>
      </c>
      <c r="M92" s="78">
        <f t="shared" si="12"/>
        <v>34.15</v>
      </c>
      <c r="N92" s="78">
        <f t="shared" si="13"/>
        <v>100</v>
      </c>
      <c r="O92" s="57">
        <f t="shared" si="14"/>
        <v>61.664634689634688</v>
      </c>
      <c r="P92" s="57">
        <f t="shared" si="15"/>
        <v>25.859362934362935</v>
      </c>
      <c r="Q92" s="57">
        <f t="shared" si="16"/>
        <v>8.67</v>
      </c>
      <c r="R92" s="57">
        <f t="shared" si="17"/>
        <v>3.415</v>
      </c>
    </row>
    <row r="93" spans="1:18">
      <c r="A93">
        <v>1990</v>
      </c>
      <c r="B93" s="78">
        <v>0.69701663201663211</v>
      </c>
      <c r="C93" s="78">
        <v>2.225956340956341</v>
      </c>
      <c r="D93" s="78">
        <v>6.8770270270270277</v>
      </c>
      <c r="E93" s="78">
        <v>27.1</v>
      </c>
      <c r="F93" s="78">
        <v>63.099999999999994</v>
      </c>
      <c r="G93" s="78">
        <v>100</v>
      </c>
      <c r="H93" s="78"/>
      <c r="I93">
        <f t="shared" si="9"/>
        <v>1990</v>
      </c>
      <c r="J93" s="78">
        <f t="shared" si="9"/>
        <v>0.69701663201663211</v>
      </c>
      <c r="K93" s="78">
        <f t="shared" si="10"/>
        <v>2.922972972972973</v>
      </c>
      <c r="L93" s="78">
        <f t="shared" si="11"/>
        <v>9.8000000000000007</v>
      </c>
      <c r="M93" s="78">
        <f t="shared" si="12"/>
        <v>36.900000000000006</v>
      </c>
      <c r="N93" s="78">
        <f t="shared" si="13"/>
        <v>100</v>
      </c>
      <c r="O93" s="57">
        <f t="shared" si="14"/>
        <v>69.701663201663209</v>
      </c>
      <c r="P93" s="57">
        <f t="shared" si="15"/>
        <v>29.22972972972973</v>
      </c>
      <c r="Q93" s="57">
        <f t="shared" si="16"/>
        <v>9.8000000000000007</v>
      </c>
      <c r="R93" s="57">
        <f t="shared" si="17"/>
        <v>3.6900000000000004</v>
      </c>
    </row>
    <row r="94" spans="1:18">
      <c r="A94">
        <v>1991</v>
      </c>
      <c r="B94" s="78">
        <v>0.73400118800118797</v>
      </c>
      <c r="C94" s="78">
        <v>2.3440683100683102</v>
      </c>
      <c r="D94" s="78">
        <v>7.2419305019305016</v>
      </c>
      <c r="E94" s="78">
        <v>27.330000000000002</v>
      </c>
      <c r="F94" s="78">
        <v>62.35</v>
      </c>
      <c r="G94" s="78">
        <v>100</v>
      </c>
      <c r="H94" s="78"/>
      <c r="I94">
        <f t="shared" si="9"/>
        <v>1991</v>
      </c>
      <c r="J94" s="78">
        <f t="shared" si="9"/>
        <v>0.73400118800118797</v>
      </c>
      <c r="K94" s="78">
        <f t="shared" si="10"/>
        <v>3.0780694980694983</v>
      </c>
      <c r="L94" s="78">
        <f t="shared" si="11"/>
        <v>10.32</v>
      </c>
      <c r="M94" s="78">
        <f t="shared" si="12"/>
        <v>37.650000000000006</v>
      </c>
      <c r="N94" s="78">
        <f t="shared" si="13"/>
        <v>100</v>
      </c>
      <c r="O94" s="57">
        <f t="shared" si="14"/>
        <v>73.40011880011879</v>
      </c>
      <c r="P94" s="57">
        <f t="shared" si="15"/>
        <v>30.780694980694982</v>
      </c>
      <c r="Q94" s="57">
        <f t="shared" si="16"/>
        <v>10.32</v>
      </c>
      <c r="R94" s="57">
        <f t="shared" si="17"/>
        <v>3.7650000000000006</v>
      </c>
    </row>
    <row r="95" spans="1:18">
      <c r="A95">
        <v>1992</v>
      </c>
      <c r="B95" s="78">
        <v>0.70128408078408067</v>
      </c>
      <c r="C95" s="78">
        <v>2.2395846450846451</v>
      </c>
      <c r="D95" s="78">
        <v>6.9191312741312734</v>
      </c>
      <c r="E95" s="78">
        <v>27.78</v>
      </c>
      <c r="F95" s="78">
        <v>62.36</v>
      </c>
      <c r="G95" s="78">
        <v>100</v>
      </c>
      <c r="H95" s="78"/>
      <c r="I95">
        <f t="shared" si="9"/>
        <v>1992</v>
      </c>
      <c r="J95" s="78">
        <f t="shared" si="9"/>
        <v>0.70128408078408067</v>
      </c>
      <c r="K95" s="78">
        <f t="shared" si="10"/>
        <v>2.9408687258687256</v>
      </c>
      <c r="L95" s="78">
        <f t="shared" si="11"/>
        <v>9.86</v>
      </c>
      <c r="M95" s="78">
        <f t="shared" si="12"/>
        <v>37.64</v>
      </c>
      <c r="N95" s="78">
        <f t="shared" si="13"/>
        <v>100</v>
      </c>
      <c r="O95" s="57">
        <f t="shared" si="14"/>
        <v>70.128408078408071</v>
      </c>
      <c r="P95" s="57">
        <f t="shared" si="15"/>
        <v>29.408687258687255</v>
      </c>
      <c r="Q95" s="57">
        <f t="shared" si="16"/>
        <v>9.86</v>
      </c>
      <c r="R95" s="57">
        <f t="shared" si="17"/>
        <v>3.7640000000000002</v>
      </c>
    </row>
    <row r="96" spans="1:18">
      <c r="A96">
        <v>1993</v>
      </c>
      <c r="B96" s="78">
        <v>0.73684615384615382</v>
      </c>
      <c r="C96" s="78">
        <v>2.3531538461538459</v>
      </c>
      <c r="D96" s="78">
        <v>7.27</v>
      </c>
      <c r="E96" s="78">
        <v>27.980000000000004</v>
      </c>
      <c r="F96" s="78">
        <v>61.66</v>
      </c>
      <c r="G96" s="78">
        <v>100</v>
      </c>
      <c r="H96" s="78"/>
      <c r="I96">
        <f t="shared" si="9"/>
        <v>1993</v>
      </c>
      <c r="J96" s="78">
        <f t="shared" si="9"/>
        <v>0.73684615384615382</v>
      </c>
      <c r="K96" s="78">
        <f t="shared" si="10"/>
        <v>3.09</v>
      </c>
      <c r="L96" s="78">
        <f t="shared" si="11"/>
        <v>10.36</v>
      </c>
      <c r="M96" s="78">
        <f t="shared" si="12"/>
        <v>38.340000000000003</v>
      </c>
      <c r="N96" s="78">
        <f t="shared" si="13"/>
        <v>100</v>
      </c>
      <c r="O96" s="57">
        <f t="shared" si="14"/>
        <v>73.684615384615384</v>
      </c>
      <c r="P96" s="57">
        <f t="shared" si="15"/>
        <v>30.9</v>
      </c>
      <c r="Q96" s="57">
        <f t="shared" si="16"/>
        <v>10.36</v>
      </c>
      <c r="R96" s="57">
        <f t="shared" si="17"/>
        <v>3.8340000000000005</v>
      </c>
    </row>
    <row r="97" spans="1:22">
      <c r="A97">
        <v>1994</v>
      </c>
      <c r="B97" s="78">
        <v>0.73923076923076925</v>
      </c>
      <c r="C97" s="78">
        <v>2.3607692307692307</v>
      </c>
      <c r="D97" s="78">
        <v>7.5</v>
      </c>
      <c r="E97" s="78">
        <v>27.73</v>
      </c>
      <c r="F97" s="78">
        <v>61.67</v>
      </c>
      <c r="G97" s="78">
        <v>100</v>
      </c>
      <c r="H97" s="78"/>
      <c r="I97">
        <f t="shared" si="9"/>
        <v>1994</v>
      </c>
      <c r="J97" s="78">
        <f t="shared" si="9"/>
        <v>0.73923076923076925</v>
      </c>
      <c r="K97" s="78">
        <f t="shared" si="10"/>
        <v>3.1</v>
      </c>
      <c r="L97" s="78">
        <f t="shared" si="11"/>
        <v>10.6</v>
      </c>
      <c r="M97" s="78">
        <f t="shared" si="12"/>
        <v>38.33</v>
      </c>
      <c r="N97" s="78">
        <f t="shared" si="13"/>
        <v>100</v>
      </c>
      <c r="O97" s="57">
        <f t="shared" si="14"/>
        <v>73.92307692307692</v>
      </c>
      <c r="P97" s="57">
        <f t="shared" si="15"/>
        <v>31</v>
      </c>
      <c r="Q97" s="57">
        <f t="shared" si="16"/>
        <v>10.6</v>
      </c>
      <c r="R97" s="57">
        <f t="shared" si="17"/>
        <v>3.8329999999999997</v>
      </c>
    </row>
    <row r="98" spans="1:22">
      <c r="A98">
        <v>1995</v>
      </c>
      <c r="B98" s="78">
        <v>0.77261538461538481</v>
      </c>
      <c r="C98" s="78">
        <v>2.4673846153846153</v>
      </c>
      <c r="D98" s="78">
        <v>7.51</v>
      </c>
      <c r="E98" s="78">
        <v>27.759999999999998</v>
      </c>
      <c r="F98" s="78">
        <v>61.49</v>
      </c>
      <c r="G98" s="78">
        <v>100</v>
      </c>
      <c r="H98" s="78"/>
      <c r="I98">
        <f t="shared" si="9"/>
        <v>1995</v>
      </c>
      <c r="J98" s="78">
        <f t="shared" si="9"/>
        <v>0.77261538461538481</v>
      </c>
      <c r="K98" s="78">
        <f t="shared" si="10"/>
        <v>3.24</v>
      </c>
      <c r="L98" s="78">
        <f t="shared" si="11"/>
        <v>10.75</v>
      </c>
      <c r="M98" s="78">
        <f t="shared" si="12"/>
        <v>38.51</v>
      </c>
      <c r="N98" s="78">
        <f t="shared" si="13"/>
        <v>100</v>
      </c>
      <c r="O98" s="57">
        <f t="shared" si="14"/>
        <v>77.261538461538478</v>
      </c>
      <c r="P98" s="57">
        <f t="shared" si="15"/>
        <v>32.400000000000006</v>
      </c>
      <c r="Q98" s="57">
        <f t="shared" si="16"/>
        <v>10.75</v>
      </c>
      <c r="R98" s="57">
        <f t="shared" si="17"/>
        <v>3.851</v>
      </c>
    </row>
    <row r="99" spans="1:22">
      <c r="A99">
        <v>1996</v>
      </c>
      <c r="B99" s="78">
        <v>0.98484615384615393</v>
      </c>
      <c r="C99" s="78">
        <v>3.1451538461538462</v>
      </c>
      <c r="D99" s="78">
        <v>7.7700000000000005</v>
      </c>
      <c r="E99" s="78">
        <v>27.4</v>
      </c>
      <c r="F99" s="78">
        <v>60.7</v>
      </c>
      <c r="G99" s="78">
        <v>100</v>
      </c>
      <c r="H99" s="78"/>
      <c r="I99">
        <f t="shared" si="9"/>
        <v>1996</v>
      </c>
      <c r="J99" s="78">
        <f t="shared" si="9"/>
        <v>0.98484615384615393</v>
      </c>
      <c r="K99" s="78">
        <f t="shared" si="10"/>
        <v>4.13</v>
      </c>
      <c r="L99" s="78">
        <f t="shared" si="11"/>
        <v>11.9</v>
      </c>
      <c r="M99" s="78">
        <f t="shared" si="12"/>
        <v>39.299999999999997</v>
      </c>
      <c r="N99" s="78">
        <f t="shared" si="13"/>
        <v>100</v>
      </c>
      <c r="O99" s="57">
        <f t="shared" si="14"/>
        <v>98.484615384615395</v>
      </c>
      <c r="P99" s="57">
        <f t="shared" si="15"/>
        <v>41.3</v>
      </c>
      <c r="Q99" s="57">
        <f t="shared" si="16"/>
        <v>11.9</v>
      </c>
      <c r="R99" s="57">
        <f t="shared" si="17"/>
        <v>3.9299999999999997</v>
      </c>
    </row>
    <row r="100" spans="1:22">
      <c r="A100">
        <v>1997</v>
      </c>
      <c r="B100" s="78">
        <v>0.98961538461538479</v>
      </c>
      <c r="C100" s="78">
        <v>3.1603846153846158</v>
      </c>
      <c r="D100" s="78">
        <v>7.9200000000000008</v>
      </c>
      <c r="E100" s="78">
        <v>26.869999999999997</v>
      </c>
      <c r="F100" s="78">
        <v>61.06</v>
      </c>
      <c r="G100" s="78">
        <v>100</v>
      </c>
      <c r="H100" s="78"/>
      <c r="I100">
        <f t="shared" si="9"/>
        <v>1997</v>
      </c>
      <c r="J100" s="78">
        <f t="shared" si="9"/>
        <v>0.98961538461538479</v>
      </c>
      <c r="K100" s="78">
        <f t="shared" si="10"/>
        <v>4.1500000000000004</v>
      </c>
      <c r="L100" s="78">
        <f t="shared" si="11"/>
        <v>12.07</v>
      </c>
      <c r="M100" s="78">
        <f t="shared" si="12"/>
        <v>38.94</v>
      </c>
      <c r="N100" s="78">
        <f t="shared" si="13"/>
        <v>100</v>
      </c>
      <c r="O100" s="57">
        <f t="shared" si="14"/>
        <v>98.961538461538481</v>
      </c>
      <c r="P100" s="57">
        <f t="shared" si="15"/>
        <v>41.5</v>
      </c>
      <c r="Q100" s="57">
        <f t="shared" si="16"/>
        <v>12.07</v>
      </c>
      <c r="R100" s="57">
        <f t="shared" si="17"/>
        <v>3.8939999999999997</v>
      </c>
    </row>
    <row r="101" spans="1:22">
      <c r="A101">
        <v>1998</v>
      </c>
      <c r="B101" s="78">
        <v>1.0587692307692309</v>
      </c>
      <c r="C101" s="78">
        <v>3.3812307692307693</v>
      </c>
      <c r="D101" s="78">
        <v>8.0899999999999981</v>
      </c>
      <c r="E101" s="78">
        <v>26.940000000000005</v>
      </c>
      <c r="F101" s="78">
        <v>60.53</v>
      </c>
      <c r="G101" s="78">
        <v>100</v>
      </c>
      <c r="H101" s="78"/>
      <c r="I101">
        <f t="shared" si="9"/>
        <v>1998</v>
      </c>
      <c r="J101" s="78">
        <f t="shared" si="9"/>
        <v>1.0587692307692309</v>
      </c>
      <c r="K101" s="78">
        <f t="shared" si="10"/>
        <v>4.4400000000000004</v>
      </c>
      <c r="L101" s="78">
        <f t="shared" si="11"/>
        <v>12.529999999999998</v>
      </c>
      <c r="M101" s="78">
        <f t="shared" si="12"/>
        <v>39.47</v>
      </c>
      <c r="N101" s="78">
        <f t="shared" si="13"/>
        <v>100</v>
      </c>
      <c r="O101" s="57">
        <f t="shared" si="14"/>
        <v>105.87692307692309</v>
      </c>
      <c r="P101" s="57">
        <f t="shared" si="15"/>
        <v>44.400000000000006</v>
      </c>
      <c r="Q101" s="57">
        <f t="shared" si="16"/>
        <v>12.529999999999998</v>
      </c>
      <c r="R101" s="57">
        <f t="shared" si="17"/>
        <v>3.9470000000000001</v>
      </c>
    </row>
    <row r="102" spans="1:22">
      <c r="A102">
        <v>1999</v>
      </c>
      <c r="B102" s="78">
        <v>1.0826153846153848</v>
      </c>
      <c r="C102" s="78">
        <v>3.4573846153846155</v>
      </c>
      <c r="D102" s="78">
        <v>7.97</v>
      </c>
      <c r="E102" s="78">
        <v>26.46</v>
      </c>
      <c r="F102" s="78">
        <v>61.03</v>
      </c>
      <c r="G102" s="78">
        <v>100</v>
      </c>
      <c r="H102" s="78"/>
      <c r="I102">
        <f t="shared" si="9"/>
        <v>1999</v>
      </c>
      <c r="J102" s="78">
        <f t="shared" si="9"/>
        <v>1.0826153846153848</v>
      </c>
      <c r="K102" s="78">
        <f t="shared" si="10"/>
        <v>4.54</v>
      </c>
      <c r="L102" s="78">
        <f t="shared" si="11"/>
        <v>12.51</v>
      </c>
      <c r="M102" s="78">
        <f t="shared" si="12"/>
        <v>38.97</v>
      </c>
      <c r="N102" s="78">
        <f t="shared" si="13"/>
        <v>100</v>
      </c>
      <c r="O102" s="57">
        <f t="shared" si="14"/>
        <v>108.26153846153848</v>
      </c>
      <c r="P102" s="57">
        <f t="shared" si="15"/>
        <v>45.4</v>
      </c>
      <c r="Q102" s="57">
        <f t="shared" si="16"/>
        <v>12.51</v>
      </c>
      <c r="R102" s="57">
        <f t="shared" si="17"/>
        <v>3.8969999999999998</v>
      </c>
    </row>
    <row r="103" spans="1:22">
      <c r="A103">
        <v>2000</v>
      </c>
      <c r="B103" s="78">
        <v>1.1064615384615384</v>
      </c>
      <c r="C103" s="78">
        <v>3.5335384615384613</v>
      </c>
      <c r="D103" s="78">
        <v>8.0300000000000011</v>
      </c>
      <c r="E103" s="78">
        <v>25.759999999999998</v>
      </c>
      <c r="F103" s="78">
        <v>61.57</v>
      </c>
      <c r="G103" s="78">
        <v>100</v>
      </c>
      <c r="H103" s="78"/>
      <c r="I103">
        <f t="shared" si="9"/>
        <v>2000</v>
      </c>
      <c r="J103" s="78">
        <f t="shared" si="9"/>
        <v>1.1064615384615384</v>
      </c>
      <c r="K103" s="78">
        <f t="shared" si="10"/>
        <v>4.6399999999999997</v>
      </c>
      <c r="L103" s="78">
        <f t="shared" si="11"/>
        <v>12.670000000000002</v>
      </c>
      <c r="M103" s="78">
        <f t="shared" si="12"/>
        <v>38.43</v>
      </c>
      <c r="N103" s="78">
        <f t="shared" si="13"/>
        <v>100</v>
      </c>
      <c r="O103" s="57">
        <f t="shared" si="14"/>
        <v>110.64615384615384</v>
      </c>
      <c r="P103" s="57">
        <f t="shared" si="15"/>
        <v>46.4</v>
      </c>
      <c r="Q103" s="57">
        <f t="shared" si="16"/>
        <v>12.670000000000002</v>
      </c>
      <c r="R103" s="57">
        <f t="shared" si="17"/>
        <v>3.843</v>
      </c>
    </row>
    <row r="104" spans="1:22">
      <c r="A104">
        <v>2001</v>
      </c>
      <c r="B104" s="78">
        <v>1.0754615384615385</v>
      </c>
      <c r="C104" s="78">
        <v>3.4345384615384615</v>
      </c>
      <c r="D104" s="78">
        <v>8.1999999999999993</v>
      </c>
      <c r="E104" s="78">
        <v>26.619999999999997</v>
      </c>
      <c r="F104" s="78">
        <v>60.67</v>
      </c>
      <c r="G104" s="78">
        <v>100</v>
      </c>
      <c r="H104" s="78"/>
      <c r="I104">
        <f t="shared" si="9"/>
        <v>2001</v>
      </c>
      <c r="J104" s="78">
        <f t="shared" si="9"/>
        <v>1.0754615384615385</v>
      </c>
      <c r="K104" s="78">
        <f t="shared" si="10"/>
        <v>4.51</v>
      </c>
      <c r="L104" s="78">
        <f t="shared" si="11"/>
        <v>12.709999999999999</v>
      </c>
      <c r="M104" s="78">
        <f t="shared" si="12"/>
        <v>39.33</v>
      </c>
      <c r="N104" s="78">
        <f t="shared" si="13"/>
        <v>100</v>
      </c>
      <c r="O104" s="57">
        <f t="shared" si="14"/>
        <v>107.54615384615384</v>
      </c>
      <c r="P104" s="57">
        <f t="shared" si="15"/>
        <v>45.099999999999994</v>
      </c>
      <c r="Q104" s="57">
        <f t="shared" si="16"/>
        <v>12.709999999999999</v>
      </c>
      <c r="R104" s="57">
        <f t="shared" si="17"/>
        <v>3.9329999999999998</v>
      </c>
    </row>
    <row r="105" spans="1:22">
      <c r="A105">
        <v>2002</v>
      </c>
      <c r="B105" s="78">
        <v>1.0063076923076923</v>
      </c>
      <c r="C105" s="78">
        <v>3.2136923076923072</v>
      </c>
      <c r="D105" s="78">
        <v>8.0500000000000007</v>
      </c>
      <c r="E105" s="78">
        <v>26.419999999999995</v>
      </c>
      <c r="F105" s="78">
        <v>61.31</v>
      </c>
      <c r="G105" s="78">
        <v>100</v>
      </c>
      <c r="H105" s="78"/>
      <c r="I105">
        <f t="shared" si="9"/>
        <v>2002</v>
      </c>
      <c r="J105" s="78">
        <f t="shared" si="9"/>
        <v>1.0063076923076923</v>
      </c>
      <c r="K105" s="78">
        <f t="shared" si="10"/>
        <v>4.22</v>
      </c>
      <c r="L105" s="78">
        <f t="shared" si="11"/>
        <v>12.27</v>
      </c>
      <c r="M105" s="78">
        <f t="shared" si="12"/>
        <v>38.69</v>
      </c>
      <c r="N105" s="78">
        <f t="shared" si="13"/>
        <v>100</v>
      </c>
      <c r="O105" s="57">
        <f t="shared" si="14"/>
        <v>100.63076923076923</v>
      </c>
      <c r="P105" s="57">
        <f t="shared" si="15"/>
        <v>42.199999999999996</v>
      </c>
      <c r="Q105" s="57">
        <f t="shared" si="16"/>
        <v>12.27</v>
      </c>
      <c r="R105" s="57">
        <f t="shared" si="17"/>
        <v>3.8689999999999998</v>
      </c>
      <c r="U105" t="s">
        <v>144</v>
      </c>
      <c r="V105">
        <v>7</v>
      </c>
    </row>
    <row r="106" spans="1:22">
      <c r="A106">
        <v>2003</v>
      </c>
      <c r="B106" s="78">
        <v>1.0086923076923078</v>
      </c>
      <c r="C106" s="78">
        <v>3.2213076923076924</v>
      </c>
      <c r="D106" s="78">
        <v>7.89</v>
      </c>
      <c r="E106" s="78">
        <v>25.63</v>
      </c>
      <c r="F106" s="78">
        <v>62.25</v>
      </c>
      <c r="G106" s="78">
        <v>100</v>
      </c>
      <c r="H106" s="78"/>
      <c r="I106">
        <f t="shared" si="9"/>
        <v>2003</v>
      </c>
      <c r="J106" s="78">
        <f t="shared" si="9"/>
        <v>1.0086923076923078</v>
      </c>
      <c r="K106" s="78">
        <f t="shared" si="10"/>
        <v>4.2300000000000004</v>
      </c>
      <c r="L106" s="78">
        <f t="shared" si="11"/>
        <v>12.120000000000001</v>
      </c>
      <c r="M106" s="78">
        <f t="shared" si="12"/>
        <v>37.75</v>
      </c>
      <c r="N106" s="78">
        <f t="shared" si="13"/>
        <v>100</v>
      </c>
      <c r="O106" s="57">
        <f t="shared" si="14"/>
        <v>100.86923076923078</v>
      </c>
      <c r="P106" s="57">
        <f t="shared" si="15"/>
        <v>42.300000000000004</v>
      </c>
      <c r="Q106" s="57">
        <f t="shared" si="16"/>
        <v>12.120000000000001</v>
      </c>
      <c r="R106" s="57">
        <f t="shared" si="17"/>
        <v>3.7749999999999999</v>
      </c>
      <c r="U106" t="s">
        <v>145</v>
      </c>
      <c r="V106" s="78">
        <v>7.2</v>
      </c>
    </row>
    <row r="107" spans="1:22">
      <c r="A107">
        <v>2004</v>
      </c>
      <c r="B107" s="78">
        <v>1.0897692307692308</v>
      </c>
      <c r="C107" s="78">
        <v>3.4802307692307695</v>
      </c>
      <c r="D107" s="78">
        <v>8.32</v>
      </c>
      <c r="E107" s="78">
        <v>26.65</v>
      </c>
      <c r="F107" s="78">
        <v>60.46</v>
      </c>
      <c r="G107" s="78">
        <v>100</v>
      </c>
      <c r="H107" s="78"/>
      <c r="I107">
        <f t="shared" si="9"/>
        <v>2004</v>
      </c>
      <c r="J107" s="78">
        <f t="shared" si="9"/>
        <v>1.0897692307692308</v>
      </c>
      <c r="K107" s="78">
        <f t="shared" si="10"/>
        <v>4.57</v>
      </c>
      <c r="L107" s="78">
        <f t="shared" si="11"/>
        <v>12.89</v>
      </c>
      <c r="M107" s="78">
        <f t="shared" si="12"/>
        <v>39.54</v>
      </c>
      <c r="N107" s="78">
        <f t="shared" si="13"/>
        <v>100</v>
      </c>
      <c r="O107" s="57">
        <f t="shared" si="14"/>
        <v>108.97692307692309</v>
      </c>
      <c r="P107" s="57">
        <f t="shared" si="15"/>
        <v>45.7</v>
      </c>
      <c r="Q107" s="57">
        <f t="shared" si="16"/>
        <v>12.89</v>
      </c>
      <c r="R107" s="57">
        <f t="shared" si="17"/>
        <v>3.9539999999999997</v>
      </c>
      <c r="U107" t="s">
        <v>146</v>
      </c>
      <c r="V107" s="78">
        <v>7.2</v>
      </c>
    </row>
    <row r="108" spans="1:22">
      <c r="A108">
        <v>2005</v>
      </c>
      <c r="B108" s="78">
        <v>1.2376153846153848</v>
      </c>
      <c r="C108" s="78">
        <v>3.9523846153846156</v>
      </c>
      <c r="D108" s="78">
        <v>9.0599999999999987</v>
      </c>
      <c r="E108" s="78">
        <v>27.37</v>
      </c>
      <c r="F108" s="78">
        <v>58.379999999999995</v>
      </c>
      <c r="G108" s="78">
        <v>100</v>
      </c>
      <c r="H108" s="78"/>
      <c r="I108">
        <f t="shared" si="9"/>
        <v>2005</v>
      </c>
      <c r="J108" s="78">
        <f t="shared" si="9"/>
        <v>1.2376153846153848</v>
      </c>
      <c r="K108" s="78">
        <f t="shared" si="10"/>
        <v>5.19</v>
      </c>
      <c r="L108" s="78">
        <f t="shared" si="11"/>
        <v>14.25</v>
      </c>
      <c r="M108" s="78">
        <f t="shared" si="12"/>
        <v>41.620000000000005</v>
      </c>
      <c r="N108" s="78">
        <f t="shared" si="13"/>
        <v>100</v>
      </c>
      <c r="O108" s="57">
        <f t="shared" si="14"/>
        <v>123.76153846153848</v>
      </c>
      <c r="P108" s="57">
        <f t="shared" si="15"/>
        <v>51.900000000000006</v>
      </c>
      <c r="Q108" s="57">
        <f t="shared" si="16"/>
        <v>14.25</v>
      </c>
      <c r="R108" s="57">
        <f t="shared" si="17"/>
        <v>4.1620000000000008</v>
      </c>
      <c r="U108" t="s">
        <v>147</v>
      </c>
      <c r="V108" s="78">
        <v>7.8</v>
      </c>
    </row>
    <row r="109" spans="1:22">
      <c r="A109">
        <v>2006</v>
      </c>
      <c r="B109" s="78">
        <v>1.3234615384615385</v>
      </c>
      <c r="C109" s="78">
        <v>4.2265384615384614</v>
      </c>
      <c r="D109" s="78">
        <v>9.2700000000000014</v>
      </c>
      <c r="E109" s="78">
        <v>27.17</v>
      </c>
      <c r="F109" s="78">
        <v>58.01</v>
      </c>
      <c r="G109" s="78">
        <v>100</v>
      </c>
      <c r="H109" s="78"/>
      <c r="I109">
        <f t="shared" si="9"/>
        <v>2006</v>
      </c>
      <c r="J109" s="78">
        <f t="shared" si="9"/>
        <v>1.3234615384615385</v>
      </c>
      <c r="K109" s="78">
        <f t="shared" si="10"/>
        <v>5.55</v>
      </c>
      <c r="L109" s="78">
        <f t="shared" si="11"/>
        <v>14.82</v>
      </c>
      <c r="M109" s="78">
        <f t="shared" si="12"/>
        <v>41.99</v>
      </c>
      <c r="N109" s="78">
        <f t="shared" si="13"/>
        <v>100</v>
      </c>
      <c r="O109" s="57">
        <f t="shared" si="14"/>
        <v>132.34615384615384</v>
      </c>
      <c r="P109" s="57">
        <f t="shared" si="15"/>
        <v>55.5</v>
      </c>
      <c r="Q109" s="57">
        <f t="shared" si="16"/>
        <v>14.82</v>
      </c>
      <c r="R109" s="57">
        <f t="shared" si="17"/>
        <v>4.1989999999999998</v>
      </c>
      <c r="U109" t="s">
        <v>148</v>
      </c>
      <c r="V109" s="78">
        <v>8.1</v>
      </c>
    </row>
    <row r="110" spans="1:22">
      <c r="A110">
        <v>2007</v>
      </c>
      <c r="B110" s="78">
        <v>1.4426923076923079</v>
      </c>
      <c r="C110" s="78">
        <v>4.6073076923076917</v>
      </c>
      <c r="D110" s="78">
        <v>9.39</v>
      </c>
      <c r="E110" s="78">
        <v>27.169999999999998</v>
      </c>
      <c r="F110" s="78">
        <v>57.39</v>
      </c>
      <c r="G110" s="78">
        <v>100</v>
      </c>
      <c r="H110" s="78"/>
      <c r="I110">
        <f t="shared" si="9"/>
        <v>2007</v>
      </c>
      <c r="J110" s="78">
        <f t="shared" si="9"/>
        <v>1.4426923076923079</v>
      </c>
      <c r="K110" s="78">
        <f t="shared" si="10"/>
        <v>6.05</v>
      </c>
      <c r="L110" s="78">
        <f t="shared" si="11"/>
        <v>15.440000000000001</v>
      </c>
      <c r="M110" s="78">
        <f t="shared" si="12"/>
        <v>42.61</v>
      </c>
      <c r="N110" s="78">
        <f t="shared" si="13"/>
        <v>100</v>
      </c>
      <c r="O110" s="57">
        <f t="shared" si="14"/>
        <v>144.2692307692308</v>
      </c>
      <c r="P110" s="57">
        <f t="shared" si="15"/>
        <v>60.5</v>
      </c>
      <c r="Q110" s="57">
        <f t="shared" si="16"/>
        <v>15.440000000000001</v>
      </c>
      <c r="R110" s="57">
        <f t="shared" si="17"/>
        <v>4.2610000000000001</v>
      </c>
      <c r="U110" t="s">
        <v>149</v>
      </c>
      <c r="V110" s="78">
        <v>9.6</v>
      </c>
    </row>
    <row r="111" spans="1:22">
      <c r="A111">
        <v>2008</v>
      </c>
      <c r="B111" s="78">
        <v>1.3970172285741989</v>
      </c>
      <c r="C111" s="78">
        <v>4.4614421170595371</v>
      </c>
      <c r="D111" s="78">
        <v>9.5615406543662651</v>
      </c>
      <c r="E111" s="78">
        <v>26.858211034988905</v>
      </c>
      <c r="F111" s="78">
        <v>57.721788965011093</v>
      </c>
      <c r="G111" s="78">
        <v>100</v>
      </c>
      <c r="H111" s="78"/>
      <c r="I111">
        <f t="shared" si="9"/>
        <v>2008</v>
      </c>
      <c r="J111" s="78">
        <f t="shared" si="9"/>
        <v>1.3970172285741989</v>
      </c>
      <c r="K111" s="78">
        <f t="shared" si="10"/>
        <v>5.8584593456337357</v>
      </c>
      <c r="L111" s="78">
        <f t="shared" si="11"/>
        <v>15.420000000000002</v>
      </c>
      <c r="M111" s="78">
        <f t="shared" si="12"/>
        <v>42.278211034988907</v>
      </c>
      <c r="N111" s="78">
        <f t="shared" si="13"/>
        <v>100</v>
      </c>
      <c r="O111" s="57">
        <f t="shared" si="14"/>
        <v>139.7017228574199</v>
      </c>
      <c r="P111" s="57">
        <f t="shared" si="15"/>
        <v>58.584593456337359</v>
      </c>
      <c r="Q111" s="57">
        <f t="shared" si="16"/>
        <v>15.420000000000002</v>
      </c>
      <c r="R111" s="57">
        <f t="shared" si="17"/>
        <v>4.2278211034988908</v>
      </c>
      <c r="U111" t="s">
        <v>150</v>
      </c>
      <c r="V111" t="s">
        <v>226</v>
      </c>
    </row>
    <row r="112" spans="1:22">
      <c r="A112">
        <v>2009</v>
      </c>
      <c r="B112" s="78">
        <v>1.2185384615384616</v>
      </c>
      <c r="C112" s="78">
        <v>5.2414615384615395</v>
      </c>
      <c r="D112" s="78">
        <v>8.9599999999999991</v>
      </c>
      <c r="E112" s="78">
        <v>26.21519807138106</v>
      </c>
      <c r="F112" s="78">
        <v>58.47</v>
      </c>
      <c r="G112" s="78">
        <v>100.10519807138107</v>
      </c>
      <c r="H112" s="78"/>
      <c r="I112">
        <f t="shared" si="9"/>
        <v>2009</v>
      </c>
      <c r="J112" s="78">
        <f t="shared" si="9"/>
        <v>1.2185384615384616</v>
      </c>
      <c r="K112" s="78">
        <f t="shared" si="10"/>
        <v>6.4600000000000009</v>
      </c>
      <c r="L112" s="78">
        <f t="shared" si="11"/>
        <v>15.42</v>
      </c>
      <c r="M112" s="78">
        <f t="shared" si="12"/>
        <v>41.635198071381062</v>
      </c>
      <c r="N112" s="78">
        <f t="shared" si="13"/>
        <v>100.10519807138107</v>
      </c>
      <c r="O112" s="57">
        <f t="shared" si="14"/>
        <v>121.85384615384616</v>
      </c>
      <c r="P112" s="57">
        <f t="shared" si="15"/>
        <v>64.600000000000009</v>
      </c>
      <c r="Q112" s="57">
        <f t="shared" si="16"/>
        <v>15.42</v>
      </c>
      <c r="R112" s="57">
        <f t="shared" si="17"/>
        <v>4.1635198071381065</v>
      </c>
      <c r="U112" t="s">
        <v>151</v>
      </c>
      <c r="V112">
        <v>9</v>
      </c>
    </row>
    <row r="113" spans="1:22">
      <c r="A113">
        <v>2010</v>
      </c>
      <c r="B113" s="78">
        <v>0.85795054945054949</v>
      </c>
      <c r="C113" s="78">
        <v>3.8020494505494504</v>
      </c>
      <c r="D113" s="78">
        <v>7.8900000000000006</v>
      </c>
      <c r="E113" s="78">
        <v>25.550000000000004</v>
      </c>
      <c r="F113" s="78">
        <v>61.919999999999995</v>
      </c>
      <c r="G113" s="78">
        <v>100.02000000000001</v>
      </c>
      <c r="H113" s="78"/>
      <c r="I113">
        <f t="shared" si="9"/>
        <v>2010</v>
      </c>
      <c r="J113" s="78">
        <f t="shared" si="9"/>
        <v>0.85795054945054949</v>
      </c>
      <c r="K113" s="78">
        <f t="shared" si="10"/>
        <v>4.66</v>
      </c>
      <c r="L113" s="78">
        <f t="shared" si="11"/>
        <v>12.55</v>
      </c>
      <c r="M113" s="78">
        <f t="shared" si="12"/>
        <v>38.100000000000009</v>
      </c>
      <c r="N113" s="78">
        <f t="shared" si="13"/>
        <v>100.02000000000001</v>
      </c>
      <c r="O113" s="57">
        <f t="shared" si="14"/>
        <v>85.795054945054943</v>
      </c>
      <c r="P113" s="57">
        <f t="shared" si="15"/>
        <v>46.6</v>
      </c>
      <c r="Q113" s="57">
        <f t="shared" si="16"/>
        <v>12.55</v>
      </c>
      <c r="R113" s="57">
        <f t="shared" si="17"/>
        <v>3.8100000000000009</v>
      </c>
      <c r="U113" t="s">
        <v>152</v>
      </c>
      <c r="V113" s="78">
        <v>6.6</v>
      </c>
    </row>
    <row r="114" spans="1:22">
      <c r="A114">
        <v>2011</v>
      </c>
      <c r="B114" s="78">
        <v>0.88281868131868124</v>
      </c>
      <c r="C114" s="78">
        <v>3.9171813186813185</v>
      </c>
      <c r="D114" s="78">
        <v>8.129999999999999</v>
      </c>
      <c r="E114" s="78">
        <v>26.17</v>
      </c>
      <c r="F114" s="78">
        <v>60.85</v>
      </c>
      <c r="G114" s="78">
        <v>99.95</v>
      </c>
      <c r="H114" s="78"/>
      <c r="I114">
        <f t="shared" si="9"/>
        <v>2011</v>
      </c>
      <c r="J114" s="78">
        <f t="shared" si="9"/>
        <v>0.88281868131868124</v>
      </c>
      <c r="K114" s="78">
        <f t="shared" si="10"/>
        <v>4.8</v>
      </c>
      <c r="L114" s="78">
        <f t="shared" si="11"/>
        <v>12.93</v>
      </c>
      <c r="M114" s="78">
        <f t="shared" si="12"/>
        <v>39.1</v>
      </c>
      <c r="N114" s="78">
        <f t="shared" si="13"/>
        <v>99.95</v>
      </c>
      <c r="O114" s="57">
        <f t="shared" si="14"/>
        <v>88.281868131868123</v>
      </c>
      <c r="P114" s="57">
        <f t="shared" si="15"/>
        <v>48</v>
      </c>
      <c r="Q114" s="57">
        <f t="shared" si="16"/>
        <v>12.93</v>
      </c>
      <c r="R114" s="57">
        <f t="shared" si="17"/>
        <v>3.91</v>
      </c>
      <c r="U114" t="s">
        <v>153</v>
      </c>
      <c r="V114" s="78">
        <v>7.2</v>
      </c>
    </row>
    <row r="115" spans="1:22">
      <c r="A115">
        <v>2012</v>
      </c>
      <c r="B115" s="78">
        <v>0.83556923076923073</v>
      </c>
      <c r="C115" s="78">
        <v>3.7640463068807692</v>
      </c>
      <c r="D115" s="78">
        <v>8.097284686750001</v>
      </c>
      <c r="E115" s="78">
        <v>26.4</v>
      </c>
      <c r="F115" s="78">
        <v>60.869434343099996</v>
      </c>
      <c r="G115" s="78">
        <v>99.966334567499999</v>
      </c>
      <c r="H115" s="78"/>
      <c r="I115">
        <f t="shared" si="9"/>
        <v>2012</v>
      </c>
      <c r="J115" s="78">
        <f t="shared" si="9"/>
        <v>0.83556923076923073</v>
      </c>
      <c r="K115" s="78">
        <f t="shared" si="10"/>
        <v>4.5996155376500001</v>
      </c>
      <c r="L115" s="78">
        <f t="shared" si="11"/>
        <v>12.6969002244</v>
      </c>
      <c r="M115" s="78">
        <f t="shared" si="12"/>
        <v>39.096900224400002</v>
      </c>
      <c r="N115" s="78">
        <f t="shared" si="13"/>
        <v>99.966334567499999</v>
      </c>
      <c r="O115" s="57">
        <f t="shared" si="14"/>
        <v>83.55692307692307</v>
      </c>
      <c r="P115" s="57">
        <f t="shared" si="15"/>
        <v>45.996155376499999</v>
      </c>
      <c r="Q115" s="57">
        <f t="shared" si="16"/>
        <v>12.6969002244</v>
      </c>
      <c r="R115" s="57">
        <f t="shared" si="17"/>
        <v>3.9096900224400004</v>
      </c>
      <c r="U115" t="s">
        <v>154</v>
      </c>
      <c r="V115" s="78">
        <v>6.3</v>
      </c>
    </row>
    <row r="116" spans="1:22">
      <c r="A116">
        <v>2013</v>
      </c>
      <c r="B116" s="78">
        <v>1.3443201833922145</v>
      </c>
      <c r="C116" s="78">
        <v>5.84</v>
      </c>
      <c r="D116" s="78">
        <v>8.6900000000000013</v>
      </c>
      <c r="E116" s="78">
        <v>25.415679816607785</v>
      </c>
      <c r="F116" s="78">
        <v>58.71</v>
      </c>
      <c r="G116" s="78">
        <v>100</v>
      </c>
      <c r="H116" s="78"/>
      <c r="I116">
        <f t="shared" si="9"/>
        <v>2013</v>
      </c>
      <c r="J116" s="78">
        <f t="shared" si="9"/>
        <v>1.3443201833922145</v>
      </c>
      <c r="K116" s="78">
        <f t="shared" si="10"/>
        <v>7.1843201833922148</v>
      </c>
      <c r="L116" s="78">
        <f t="shared" si="11"/>
        <v>15.874320183392216</v>
      </c>
      <c r="M116" s="78">
        <f t="shared" si="12"/>
        <v>41.29</v>
      </c>
      <c r="N116" s="78">
        <f t="shared" si="13"/>
        <v>100</v>
      </c>
      <c r="O116" s="57">
        <f t="shared" si="14"/>
        <v>134.43201833922146</v>
      </c>
      <c r="P116" s="57">
        <f t="shared" si="15"/>
        <v>71.843201833922151</v>
      </c>
      <c r="Q116" s="57">
        <f t="shared" si="16"/>
        <v>15.874320183392216</v>
      </c>
      <c r="R116" s="57">
        <f t="shared" si="17"/>
        <v>4.1289999999999996</v>
      </c>
      <c r="U116" t="s">
        <v>155</v>
      </c>
      <c r="V116" s="78">
        <v>7.7</v>
      </c>
    </row>
    <row r="117" spans="1:22">
      <c r="A117">
        <v>2014</v>
      </c>
      <c r="B117" s="78">
        <v>1.2502481163828274</v>
      </c>
      <c r="C117" s="78">
        <v>5.48</v>
      </c>
      <c r="D117" s="78">
        <v>8.4</v>
      </c>
      <c r="E117" s="78">
        <v>24.859751883617164</v>
      </c>
      <c r="F117" s="78">
        <v>60.010000000000005</v>
      </c>
      <c r="G117" s="78">
        <v>100</v>
      </c>
      <c r="H117" s="78"/>
      <c r="I117">
        <f t="shared" si="9"/>
        <v>2014</v>
      </c>
      <c r="J117" s="78">
        <f t="shared" si="9"/>
        <v>1.2502481163828274</v>
      </c>
      <c r="K117" s="78">
        <f t="shared" si="10"/>
        <v>6.7302481163828283</v>
      </c>
      <c r="L117" s="78">
        <f t="shared" si="11"/>
        <v>15.130248116382829</v>
      </c>
      <c r="M117" s="78">
        <f t="shared" si="12"/>
        <v>39.989999999999995</v>
      </c>
      <c r="N117" s="78">
        <f t="shared" si="13"/>
        <v>100</v>
      </c>
      <c r="O117" s="57">
        <f t="shared" si="14"/>
        <v>125.02481163828274</v>
      </c>
      <c r="P117" s="57">
        <f t="shared" si="15"/>
        <v>67.302481163828276</v>
      </c>
      <c r="Q117" s="57">
        <f t="shared" si="16"/>
        <v>15.130248116382829</v>
      </c>
      <c r="R117" s="57">
        <f t="shared" si="17"/>
        <v>3.9989999999999997</v>
      </c>
      <c r="U117" t="s">
        <v>156</v>
      </c>
      <c r="V117" s="78">
        <v>7.2</v>
      </c>
    </row>
    <row r="118" spans="1:22">
      <c r="B118" s="78"/>
      <c r="C118" s="78"/>
      <c r="D118" s="78"/>
      <c r="E118" s="78"/>
      <c r="F118" s="78"/>
      <c r="G118" s="78"/>
      <c r="H118" s="78"/>
      <c r="I118" s="83">
        <f>I117+1</f>
        <v>2015</v>
      </c>
      <c r="J118" s="84">
        <f>K118*(J$107/K$107)</f>
        <v>1.403531839108602</v>
      </c>
      <c r="K118" s="84">
        <f>L118*(K$107/L$107)</f>
        <v>5.8857786801328471</v>
      </c>
      <c r="L118" s="84">
        <f>L117*(V118/V117)</f>
        <v>16.601244461031161</v>
      </c>
      <c r="M118" s="84">
        <f>L118*(M$107/L$107)</f>
        <v>50.924220790471068</v>
      </c>
      <c r="O118" s="57">
        <f t="shared" si="14"/>
        <v>140.3531839108602</v>
      </c>
      <c r="P118" s="57">
        <f t="shared" si="15"/>
        <v>58.857786801328473</v>
      </c>
      <c r="Q118" s="57">
        <f t="shared" si="16"/>
        <v>16.601244461031161</v>
      </c>
      <c r="R118" s="57">
        <f t="shared" si="17"/>
        <v>5.0924220790471066</v>
      </c>
      <c r="U118" t="s">
        <v>157</v>
      </c>
      <c r="V118" s="78">
        <v>7.9</v>
      </c>
    </row>
    <row r="119" spans="1:22">
      <c r="B119" s="78"/>
      <c r="C119" s="78"/>
      <c r="D119" s="78"/>
      <c r="E119" s="78"/>
      <c r="F119" s="78"/>
      <c r="I119" s="83">
        <f t="shared" ref="I119:I122" si="18">I118+1</f>
        <v>2016</v>
      </c>
      <c r="J119" s="84">
        <f t="shared" ref="J119:K122" si="19">K119*(J$107/K$107)</f>
        <v>1.2258695809935891</v>
      </c>
      <c r="K119" s="84">
        <f t="shared" si="19"/>
        <v>5.1407434041666642</v>
      </c>
      <c r="L119" s="84">
        <f t="shared" ref="L119:L120" si="20">L118*(V119/V118)</f>
        <v>14.499821111533546</v>
      </c>
      <c r="M119" s="84">
        <f t="shared" ref="M119:M122" si="21">L119*(M$107/L$107)</f>
        <v>44.478116892943085</v>
      </c>
      <c r="O119" s="57">
        <f t="shared" si="14"/>
        <v>122.58695809935891</v>
      </c>
      <c r="P119" s="57">
        <f t="shared" si="15"/>
        <v>51.40743404166664</v>
      </c>
      <c r="Q119" s="57">
        <f t="shared" si="16"/>
        <v>14.499821111533546</v>
      </c>
      <c r="R119" s="57">
        <f t="shared" si="17"/>
        <v>4.4478116892943085</v>
      </c>
      <c r="U119" t="s">
        <v>158</v>
      </c>
      <c r="V119" s="78">
        <v>6.9</v>
      </c>
    </row>
    <row r="120" spans="1:22">
      <c r="B120" s="130" t="s">
        <v>219</v>
      </c>
      <c r="C120" s="130"/>
      <c r="D120" s="130"/>
      <c r="E120" s="130"/>
      <c r="F120" s="130"/>
      <c r="G120" s="130"/>
      <c r="H120" s="85"/>
      <c r="I120" s="83">
        <f t="shared" si="18"/>
        <v>2017</v>
      </c>
      <c r="J120" s="84">
        <f t="shared" si="19"/>
        <v>1.2614020326165916</v>
      </c>
      <c r="K120" s="84">
        <f t="shared" si="19"/>
        <v>5.2897504593599001</v>
      </c>
      <c r="L120" s="84">
        <f t="shared" si="20"/>
        <v>14.920105781433067</v>
      </c>
      <c r="M120" s="84">
        <f t="shared" si="21"/>
        <v>45.767337672448676</v>
      </c>
      <c r="O120" s="57">
        <f t="shared" si="14"/>
        <v>126.14020326165915</v>
      </c>
      <c r="P120" s="57">
        <f t="shared" si="15"/>
        <v>52.897504593599002</v>
      </c>
      <c r="Q120" s="57">
        <f t="shared" si="16"/>
        <v>14.920105781433067</v>
      </c>
      <c r="R120" s="57">
        <f t="shared" si="17"/>
        <v>4.5767337672448676</v>
      </c>
      <c r="U120" t="s">
        <v>159</v>
      </c>
      <c r="V120" s="78">
        <v>7.1</v>
      </c>
    </row>
    <row r="121" spans="1:22">
      <c r="B121" s="130"/>
      <c r="C121" s="130"/>
      <c r="D121" s="130"/>
      <c r="E121" s="130"/>
      <c r="F121" s="130"/>
      <c r="G121" s="130"/>
      <c r="H121" s="85"/>
      <c r="I121" s="83">
        <f t="shared" si="18"/>
        <v>2018</v>
      </c>
      <c r="J121" s="84">
        <f t="shared" si="19"/>
        <v>1.2969344842395938</v>
      </c>
      <c r="K121" s="84">
        <f t="shared" si="19"/>
        <v>5.4387575145531359</v>
      </c>
      <c r="L121" s="84">
        <f>(L120-L119)+L120</f>
        <v>15.340390451332588</v>
      </c>
      <c r="M121" s="84">
        <f t="shared" si="21"/>
        <v>47.056558451954267</v>
      </c>
      <c r="O121" s="57">
        <f t="shared" si="14"/>
        <v>129.69344842395938</v>
      </c>
      <c r="P121" s="57">
        <f t="shared" si="15"/>
        <v>54.387575145531358</v>
      </c>
      <c r="Q121" s="57">
        <f t="shared" si="16"/>
        <v>15.340390451332588</v>
      </c>
      <c r="R121" s="57">
        <f t="shared" si="17"/>
        <v>4.7056558451954267</v>
      </c>
    </row>
    <row r="122" spans="1:22">
      <c r="B122" s="130" t="s">
        <v>437</v>
      </c>
      <c r="C122" s="130"/>
      <c r="D122" s="130"/>
      <c r="E122" s="130"/>
      <c r="F122" s="130"/>
      <c r="G122" s="130"/>
      <c r="H122" s="85"/>
      <c r="I122" s="83">
        <f t="shared" si="18"/>
        <v>2019</v>
      </c>
      <c r="J122" s="84">
        <f t="shared" si="19"/>
        <v>1.3324669358625962</v>
      </c>
      <c r="K122" s="84">
        <f t="shared" si="19"/>
        <v>5.5877645697463718</v>
      </c>
      <c r="L122" s="84">
        <f>(L121-L120)+L121</f>
        <v>15.76067512123211</v>
      </c>
      <c r="M122" s="84">
        <f t="shared" si="21"/>
        <v>48.345779231459858</v>
      </c>
      <c r="O122" s="57">
        <f t="shared" si="14"/>
        <v>133.24669358625962</v>
      </c>
      <c r="P122" s="57">
        <f t="shared" si="15"/>
        <v>55.87764569746372</v>
      </c>
      <c r="Q122" s="57">
        <f t="shared" si="16"/>
        <v>15.76067512123211</v>
      </c>
      <c r="R122" s="57">
        <f t="shared" si="17"/>
        <v>4.8345779231459858</v>
      </c>
    </row>
    <row r="123" spans="1:22">
      <c r="B123" s="130"/>
      <c r="C123" s="130"/>
      <c r="D123" s="130"/>
      <c r="E123" s="130"/>
      <c r="F123" s="130"/>
      <c r="G123" s="130"/>
      <c r="H123" s="85"/>
      <c r="I123" s="57">
        <v>2020</v>
      </c>
      <c r="J123" s="84">
        <f>(2*J122+J125)/3</f>
        <v>1.2216446239083976</v>
      </c>
      <c r="K123">
        <v>5.3</v>
      </c>
      <c r="L123">
        <v>13.5</v>
      </c>
      <c r="M123">
        <v>37.5</v>
      </c>
      <c r="O123" s="57">
        <f t="shared" si="14"/>
        <v>122.16446239083976</v>
      </c>
      <c r="P123" s="57">
        <f t="shared" si="15"/>
        <v>53</v>
      </c>
      <c r="Q123" s="57">
        <f t="shared" si="16"/>
        <v>13.5</v>
      </c>
      <c r="R123" s="57">
        <f t="shared" si="17"/>
        <v>3.75</v>
      </c>
    </row>
    <row r="124" spans="1:22">
      <c r="B124" s="130"/>
      <c r="C124" s="130"/>
      <c r="D124" s="130"/>
      <c r="E124" s="130"/>
      <c r="F124" s="130"/>
      <c r="G124" s="130"/>
      <c r="H124" s="85"/>
      <c r="I124" s="57">
        <v>2021</v>
      </c>
      <c r="J124" s="84">
        <f>(J123+J125)/2</f>
        <v>1.1108223119541987</v>
      </c>
      <c r="K124">
        <v>3.3</v>
      </c>
      <c r="L124">
        <v>10.3</v>
      </c>
      <c r="M124">
        <v>33.799999999999997</v>
      </c>
      <c r="O124" s="57">
        <f t="shared" si="14"/>
        <v>111.08223119541987</v>
      </c>
      <c r="P124" s="57">
        <f t="shared" si="15"/>
        <v>33</v>
      </c>
      <c r="Q124" s="57">
        <f t="shared" si="16"/>
        <v>10.3</v>
      </c>
      <c r="R124" s="57">
        <f t="shared" si="17"/>
        <v>3.38</v>
      </c>
    </row>
    <row r="125" spans="1:22">
      <c r="B125" s="130"/>
      <c r="C125" s="130"/>
      <c r="D125" s="130"/>
      <c r="E125" s="130"/>
      <c r="F125" s="130"/>
      <c r="G125" s="130"/>
      <c r="H125" s="85"/>
      <c r="I125" s="57">
        <v>2022</v>
      </c>
      <c r="J125">
        <v>1</v>
      </c>
      <c r="K125">
        <v>3.2</v>
      </c>
      <c r="L125">
        <v>10.199999999999999</v>
      </c>
      <c r="M125">
        <v>33.700000000000003</v>
      </c>
      <c r="O125" s="57">
        <f t="shared" si="14"/>
        <v>100</v>
      </c>
      <c r="P125" s="57">
        <f t="shared" si="15"/>
        <v>32</v>
      </c>
      <c r="Q125" s="57">
        <f t="shared" si="16"/>
        <v>10.199999999999999</v>
      </c>
      <c r="R125" s="57">
        <f t="shared" si="17"/>
        <v>3.37</v>
      </c>
    </row>
    <row r="126" spans="1:22">
      <c r="B126" s="130"/>
      <c r="C126" s="130"/>
      <c r="D126" s="130"/>
      <c r="E126" s="130"/>
      <c r="F126" s="130"/>
      <c r="G126" s="130"/>
      <c r="H126" s="85"/>
      <c r="I126" s="57"/>
    </row>
    <row r="127" spans="1:22">
      <c r="B127" s="130"/>
      <c r="C127" s="130"/>
      <c r="D127" s="130"/>
      <c r="E127" s="130"/>
      <c r="F127" s="130"/>
      <c r="G127" s="130"/>
      <c r="H127" s="85"/>
      <c r="I127" s="82" t="s">
        <v>220</v>
      </c>
      <c r="J127" s="82" t="s">
        <v>221</v>
      </c>
      <c r="K127" s="82" t="s">
        <v>222</v>
      </c>
    </row>
    <row r="128" spans="1:22">
      <c r="B128" s="130"/>
      <c r="C128" s="130"/>
      <c r="D128" s="130"/>
      <c r="E128" s="130"/>
      <c r="F128" s="130"/>
      <c r="G128" s="130"/>
      <c r="H128" s="85"/>
      <c r="I128" s="82"/>
    </row>
    <row r="129" spans="2:9">
      <c r="B129" s="130"/>
      <c r="C129" s="130"/>
      <c r="D129" s="130"/>
      <c r="E129" s="130"/>
      <c r="F129" s="130"/>
      <c r="G129" s="130"/>
      <c r="H129" s="85"/>
      <c r="I129" s="82" t="s">
        <v>223</v>
      </c>
    </row>
    <row r="130" spans="2:9">
      <c r="B130" s="78"/>
      <c r="C130" s="78"/>
      <c r="D130" s="78"/>
      <c r="E130" s="78"/>
      <c r="F130" s="78"/>
      <c r="I130" s="82"/>
    </row>
    <row r="131" spans="2:9">
      <c r="B131" s="78"/>
      <c r="C131" s="78"/>
      <c r="D131" s="78"/>
      <c r="E131" s="78"/>
      <c r="F131" s="78"/>
      <c r="I131" s="81" t="s">
        <v>224</v>
      </c>
    </row>
    <row r="132" spans="2:9">
      <c r="B132" s="78"/>
      <c r="C132" s="78"/>
      <c r="D132" s="78"/>
      <c r="E132" s="78"/>
      <c r="F132" s="78"/>
      <c r="I132" s="82"/>
    </row>
    <row r="133" spans="2:9">
      <c r="B133" s="78"/>
      <c r="C133" s="78"/>
      <c r="D133" s="78"/>
      <c r="E133" s="78"/>
      <c r="F133" s="78"/>
      <c r="I133" s="81" t="s">
        <v>225</v>
      </c>
    </row>
    <row r="134" spans="2:9">
      <c r="B134" s="78"/>
      <c r="C134" s="78"/>
      <c r="D134" s="78"/>
      <c r="E134" s="78"/>
      <c r="F134" s="78"/>
      <c r="I134" s="82"/>
    </row>
    <row r="135" spans="2:9">
      <c r="B135" s="78"/>
      <c r="C135" s="78"/>
      <c r="D135" s="78"/>
      <c r="E135" s="78"/>
      <c r="F135" s="78"/>
      <c r="I135" s="82" t="s">
        <v>438</v>
      </c>
    </row>
  </sheetData>
  <mergeCells count="4">
    <mergeCell ref="A3:I6"/>
    <mergeCell ref="A8:I9"/>
    <mergeCell ref="B120:G121"/>
    <mergeCell ref="B122:G1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3BD5-F0B8-DB4A-A8E1-F5DC6DCB89E4}">
  <dimension ref="A1:K22"/>
  <sheetViews>
    <sheetView workbookViewId="0"/>
  </sheetViews>
  <sheetFormatPr baseColWidth="10" defaultRowHeight="16"/>
  <cols>
    <col min="1" max="1" width="13" bestFit="1" customWidth="1"/>
  </cols>
  <sheetData>
    <row r="1" spans="1:11" ht="20">
      <c r="A1" s="86" t="s">
        <v>361</v>
      </c>
    </row>
    <row r="3" spans="1:11">
      <c r="A3" s="129" t="s">
        <v>439</v>
      </c>
      <c r="B3" s="129"/>
      <c r="C3" s="129"/>
      <c r="D3" s="129"/>
      <c r="E3" s="129"/>
      <c r="F3" s="129"/>
      <c r="G3" s="129"/>
      <c r="H3" s="129"/>
      <c r="I3" s="129"/>
    </row>
    <row r="4" spans="1:11">
      <c r="A4" s="129"/>
      <c r="B4" s="129"/>
      <c r="C4" s="129"/>
      <c r="D4" s="129"/>
      <c r="E4" s="129"/>
      <c r="F4" s="129"/>
      <c r="G4" s="129"/>
      <c r="H4" s="129"/>
      <c r="I4" s="129"/>
    </row>
    <row r="5" spans="1:11">
      <c r="A5" s="129"/>
      <c r="B5" s="129"/>
      <c r="C5" s="129"/>
      <c r="D5" s="129"/>
      <c r="E5" s="129"/>
      <c r="F5" s="129"/>
      <c r="G5" s="129"/>
      <c r="H5" s="129"/>
      <c r="I5" s="129"/>
    </row>
    <row r="6" spans="1:11">
      <c r="A6" s="129"/>
      <c r="B6" s="129"/>
      <c r="C6" s="129"/>
      <c r="D6" s="129"/>
      <c r="E6" s="129"/>
      <c r="F6" s="129"/>
      <c r="G6" s="129"/>
      <c r="H6" s="129"/>
      <c r="I6" s="129"/>
    </row>
    <row r="8" spans="1:11">
      <c r="A8" t="s">
        <v>372</v>
      </c>
    </row>
    <row r="10" spans="1:11" ht="17" thickBot="1"/>
    <row r="11" spans="1:11" ht="62" customHeight="1" thickBot="1">
      <c r="A11" s="105" t="s">
        <v>382</v>
      </c>
      <c r="B11" s="131" t="s">
        <v>383</v>
      </c>
      <c r="C11" s="132"/>
      <c r="D11" s="132"/>
      <c r="E11" s="132"/>
      <c r="F11" s="132"/>
      <c r="G11" s="133"/>
      <c r="K11" s="90" t="s">
        <v>395</v>
      </c>
    </row>
    <row r="12" spans="1:11" ht="62" customHeight="1" thickTop="1" thickBot="1">
      <c r="A12" s="101" t="s">
        <v>384</v>
      </c>
      <c r="B12" s="100"/>
      <c r="C12" s="100"/>
      <c r="D12" s="100"/>
      <c r="E12" s="100"/>
      <c r="F12" s="100"/>
      <c r="G12" s="100"/>
      <c r="K12" s="91" t="s">
        <v>396</v>
      </c>
    </row>
    <row r="13" spans="1:11" ht="62" customHeight="1" thickTop="1" thickBot="1">
      <c r="A13" s="102" t="s">
        <v>394</v>
      </c>
      <c r="B13" s="99"/>
      <c r="C13" s="99"/>
      <c r="D13" s="100"/>
      <c r="E13" s="99"/>
      <c r="F13" s="99"/>
      <c r="G13" s="106"/>
      <c r="K13" s="91" t="s">
        <v>397</v>
      </c>
    </row>
    <row r="14" spans="1:11" ht="62" customHeight="1" thickBot="1">
      <c r="A14" s="103" t="s">
        <v>385</v>
      </c>
      <c r="B14" s="94"/>
      <c r="C14" s="94"/>
      <c r="D14" s="99"/>
      <c r="E14" s="98"/>
      <c r="F14" s="98"/>
      <c r="G14" s="98"/>
      <c r="K14" s="91" t="s">
        <v>398</v>
      </c>
    </row>
    <row r="15" spans="1:11" ht="62" customHeight="1" thickBot="1">
      <c r="A15" s="104" t="s">
        <v>386</v>
      </c>
      <c r="B15" s="94"/>
      <c r="C15" s="94"/>
      <c r="D15" s="95"/>
      <c r="E15" s="98"/>
      <c r="F15" s="98"/>
      <c r="G15" s="98"/>
      <c r="K15" s="91" t="s">
        <v>399</v>
      </c>
    </row>
    <row r="16" spans="1:11" ht="62" customHeight="1" thickBot="1">
      <c r="A16" s="103" t="s">
        <v>387</v>
      </c>
      <c r="B16" s="94"/>
      <c r="C16" s="94"/>
      <c r="D16" s="106"/>
      <c r="E16" s="98"/>
      <c r="F16" s="98"/>
      <c r="G16" s="108"/>
      <c r="K16" s="91" t="s">
        <v>441</v>
      </c>
    </row>
    <row r="17" spans="1:11" ht="62" customHeight="1" thickBot="1">
      <c r="A17" s="104" t="s">
        <v>388</v>
      </c>
      <c r="B17" s="94"/>
      <c r="C17" s="106"/>
      <c r="D17" s="98"/>
      <c r="E17" s="98"/>
      <c r="F17" s="107"/>
      <c r="G17" s="108"/>
      <c r="K17" s="91" t="s">
        <v>400</v>
      </c>
    </row>
    <row r="18" spans="1:11" ht="62" customHeight="1" thickBot="1">
      <c r="A18" s="103" t="s">
        <v>389</v>
      </c>
      <c r="B18" s="94"/>
      <c r="C18" s="98"/>
      <c r="D18" s="98"/>
      <c r="E18" s="108"/>
      <c r="F18" s="96"/>
      <c r="G18" s="96"/>
      <c r="K18" s="91" t="s">
        <v>401</v>
      </c>
    </row>
    <row r="19" spans="1:11" ht="62" customHeight="1" thickBot="1">
      <c r="A19" s="104" t="s">
        <v>390</v>
      </c>
      <c r="B19" s="94"/>
      <c r="C19" s="98"/>
      <c r="D19" s="98"/>
      <c r="E19" s="108"/>
      <c r="F19" s="96"/>
      <c r="G19" s="96"/>
      <c r="K19" s="91" t="s">
        <v>402</v>
      </c>
    </row>
    <row r="20" spans="1:11" ht="62" customHeight="1" thickBot="1">
      <c r="A20" s="103" t="s">
        <v>391</v>
      </c>
      <c r="B20" s="94"/>
      <c r="C20" s="98"/>
      <c r="D20" s="98"/>
      <c r="E20" s="96"/>
      <c r="F20" s="96"/>
      <c r="G20" s="96"/>
      <c r="K20" s="91" t="s">
        <v>403</v>
      </c>
    </row>
    <row r="21" spans="1:11" ht="62" customHeight="1" thickBot="1">
      <c r="A21" s="104" t="s">
        <v>392</v>
      </c>
      <c r="B21" s="97"/>
      <c r="C21" s="98"/>
      <c r="D21" s="98"/>
      <c r="E21" s="96"/>
      <c r="F21" s="96"/>
      <c r="G21" s="96"/>
      <c r="K21" s="92" t="s">
        <v>440</v>
      </c>
    </row>
    <row r="22" spans="1:11" ht="62" customHeight="1" thickBot="1">
      <c r="A22" s="103" t="s">
        <v>393</v>
      </c>
      <c r="B22" s="98"/>
      <c r="C22" s="98"/>
      <c r="D22" s="96"/>
      <c r="E22" s="96"/>
      <c r="F22" s="96"/>
      <c r="G22" s="96"/>
    </row>
  </sheetData>
  <mergeCells count="2">
    <mergeCell ref="A3:I6"/>
    <mergeCell ref="B11:G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8385-E338-6443-BB74-FD7469CA45A1}">
  <dimension ref="A1:J8"/>
  <sheetViews>
    <sheetView workbookViewId="0"/>
  </sheetViews>
  <sheetFormatPr baseColWidth="10" defaultRowHeight="16"/>
  <sheetData>
    <row r="1" spans="1:10" ht="20">
      <c r="A1" s="86" t="s">
        <v>442</v>
      </c>
    </row>
    <row r="3" spans="1:10">
      <c r="A3" s="134" t="s">
        <v>443</v>
      </c>
      <c r="B3" s="134"/>
      <c r="C3" s="134"/>
      <c r="D3" s="134"/>
      <c r="E3" s="134"/>
      <c r="F3" s="134"/>
      <c r="G3" s="134"/>
      <c r="H3" s="134"/>
      <c r="I3" s="134"/>
      <c r="J3" s="134"/>
    </row>
    <row r="4" spans="1:10">
      <c r="A4" s="134"/>
      <c r="B4" s="134"/>
      <c r="C4" s="134"/>
      <c r="D4" s="134"/>
      <c r="E4" s="134"/>
      <c r="F4" s="134"/>
      <c r="G4" s="134"/>
      <c r="H4" s="134"/>
      <c r="I4" s="134"/>
      <c r="J4" s="134"/>
    </row>
    <row r="5" spans="1:10">
      <c r="A5" s="134"/>
      <c r="B5" s="134"/>
      <c r="C5" s="134"/>
      <c r="D5" s="134"/>
      <c r="E5" s="134"/>
      <c r="F5" s="134"/>
      <c r="G5" s="134"/>
      <c r="H5" s="134"/>
      <c r="I5" s="134"/>
      <c r="J5" s="134"/>
    </row>
    <row r="6" spans="1:10">
      <c r="A6" s="134"/>
      <c r="B6" s="134"/>
      <c r="C6" s="134"/>
      <c r="D6" s="134"/>
      <c r="E6" s="134"/>
      <c r="F6" s="134"/>
      <c r="G6" s="134"/>
      <c r="H6" s="134"/>
      <c r="I6" s="134"/>
      <c r="J6" s="134"/>
    </row>
    <row r="7" spans="1:10">
      <c r="A7" s="109"/>
      <c r="B7" s="109"/>
      <c r="C7" s="109"/>
      <c r="D7" s="109"/>
      <c r="E7" s="109"/>
      <c r="F7" s="109"/>
      <c r="G7" s="109"/>
      <c r="H7" s="109"/>
      <c r="I7" s="109"/>
      <c r="J7" s="109"/>
    </row>
    <row r="8" spans="1:10">
      <c r="A8" s="109" t="s">
        <v>372</v>
      </c>
      <c r="B8" s="109"/>
      <c r="C8" s="109"/>
      <c r="D8" s="109"/>
      <c r="E8" s="109"/>
      <c r="F8" s="109"/>
      <c r="G8" s="109"/>
      <c r="H8" s="109"/>
      <c r="I8" s="109"/>
      <c r="J8" s="109"/>
    </row>
  </sheetData>
  <mergeCells count="1">
    <mergeCell ref="A3:J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BBF45-2F29-884A-9C43-31B6209716C7}">
  <dimension ref="A1:U59"/>
  <sheetViews>
    <sheetView zoomScaleNormal="100" workbookViewId="0"/>
  </sheetViews>
  <sheetFormatPr baseColWidth="10" defaultRowHeight="16"/>
  <sheetData>
    <row r="1" spans="1:10" ht="21">
      <c r="A1" s="80" t="s">
        <v>227</v>
      </c>
    </row>
    <row r="3" spans="1:10">
      <c r="A3" s="120" t="s">
        <v>444</v>
      </c>
      <c r="B3" s="120"/>
      <c r="C3" s="120"/>
      <c r="D3" s="120"/>
      <c r="E3" s="120"/>
      <c r="F3" s="120"/>
      <c r="G3" s="120"/>
      <c r="H3" s="120"/>
      <c r="I3" s="120"/>
      <c r="J3" s="120"/>
    </row>
    <row r="4" spans="1:10">
      <c r="A4" s="120"/>
      <c r="B4" s="120"/>
      <c r="C4" s="120"/>
      <c r="D4" s="120"/>
      <c r="E4" s="120"/>
      <c r="F4" s="120"/>
      <c r="G4" s="120"/>
      <c r="H4" s="120"/>
      <c r="I4" s="120"/>
      <c r="J4" s="120"/>
    </row>
    <row r="5" spans="1:10">
      <c r="A5" s="120"/>
      <c r="B5" s="120"/>
      <c r="C5" s="120"/>
      <c r="D5" s="120"/>
      <c r="E5" s="120"/>
      <c r="F5" s="120"/>
      <c r="G5" s="120"/>
      <c r="H5" s="120"/>
      <c r="I5" s="120"/>
      <c r="J5" s="120"/>
    </row>
    <row r="6" spans="1:10">
      <c r="A6" s="120"/>
      <c r="B6" s="120"/>
      <c r="C6" s="120"/>
      <c r="D6" s="120"/>
      <c r="E6" s="120"/>
      <c r="F6" s="120"/>
      <c r="G6" s="120"/>
      <c r="H6" s="120"/>
      <c r="I6" s="120"/>
      <c r="J6" s="120"/>
    </row>
    <row r="16" spans="1:10">
      <c r="A16" s="6" t="s">
        <v>445</v>
      </c>
    </row>
    <row r="17" spans="1:10" ht="119">
      <c r="C17" s="7" t="s">
        <v>113</v>
      </c>
      <c r="E17" s="7" t="s">
        <v>117</v>
      </c>
    </row>
    <row r="18" spans="1:10">
      <c r="C18" t="s">
        <v>114</v>
      </c>
      <c r="D18" t="s">
        <v>115</v>
      </c>
      <c r="E18" t="s">
        <v>114</v>
      </c>
      <c r="F18" t="s">
        <v>115</v>
      </c>
      <c r="J18" t="s">
        <v>116</v>
      </c>
    </row>
    <row r="19" spans="1:10">
      <c r="A19" s="8" t="s">
        <v>3</v>
      </c>
      <c r="B19" s="8" t="s">
        <v>4</v>
      </c>
      <c r="C19" s="6" t="s">
        <v>5</v>
      </c>
      <c r="D19" s="9" t="s">
        <v>6</v>
      </c>
      <c r="E19" s="6">
        <v>-37.6</v>
      </c>
      <c r="F19" s="9" t="s">
        <v>0</v>
      </c>
      <c r="G19" s="10">
        <v>1</v>
      </c>
      <c r="I19" t="str">
        <f>B19</f>
        <v>Poland </v>
      </c>
      <c r="J19">
        <f>E19</f>
        <v>-37.6</v>
      </c>
    </row>
    <row r="20" spans="1:10">
      <c r="A20" s="8" t="s">
        <v>0</v>
      </c>
      <c r="B20" s="8" t="s">
        <v>1</v>
      </c>
      <c r="C20" s="6" t="s">
        <v>2</v>
      </c>
      <c r="D20" s="9" t="s">
        <v>3</v>
      </c>
      <c r="E20" s="6">
        <v>-31.4</v>
      </c>
      <c r="F20" s="9" t="s">
        <v>3</v>
      </c>
      <c r="G20" s="10">
        <v>2</v>
      </c>
      <c r="I20" t="str">
        <f t="shared" ref="I20:I57" si="0">B20</f>
        <v>Slovenia </v>
      </c>
      <c r="J20">
        <f t="shared" ref="J20:J57" si="1">E20</f>
        <v>-31.4</v>
      </c>
    </row>
    <row r="21" spans="1:10">
      <c r="A21" s="8" t="s">
        <v>7</v>
      </c>
      <c r="B21" s="8" t="s">
        <v>8</v>
      </c>
      <c r="C21" s="6" t="s">
        <v>9</v>
      </c>
      <c r="D21" s="9" t="s">
        <v>10</v>
      </c>
      <c r="E21" s="6">
        <v>-31</v>
      </c>
      <c r="F21" s="9" t="s">
        <v>7</v>
      </c>
      <c r="G21" s="10">
        <v>3</v>
      </c>
      <c r="I21" t="str">
        <f t="shared" si="0"/>
        <v>Latvia </v>
      </c>
      <c r="J21">
        <f t="shared" si="1"/>
        <v>-31</v>
      </c>
    </row>
    <row r="22" spans="1:10">
      <c r="A22" s="8" t="s">
        <v>19</v>
      </c>
      <c r="B22" s="8" t="s">
        <v>20</v>
      </c>
      <c r="C22" s="6" t="s">
        <v>21</v>
      </c>
      <c r="D22" s="9" t="s">
        <v>22</v>
      </c>
      <c r="E22" s="6">
        <v>-30.6</v>
      </c>
      <c r="F22" s="9" t="s">
        <v>11</v>
      </c>
      <c r="G22" s="10">
        <v>4</v>
      </c>
      <c r="I22" t="str">
        <f t="shared" si="0"/>
        <v>Lithuania </v>
      </c>
      <c r="J22">
        <f t="shared" si="1"/>
        <v>-30.6</v>
      </c>
    </row>
    <row r="23" spans="1:10">
      <c r="A23" s="8" t="s">
        <v>11</v>
      </c>
      <c r="B23" s="8" t="s">
        <v>12</v>
      </c>
      <c r="C23" s="6" t="s">
        <v>13</v>
      </c>
      <c r="D23" s="9" t="s">
        <v>14</v>
      </c>
      <c r="E23" s="6">
        <v>-29</v>
      </c>
      <c r="F23" s="9" t="s">
        <v>15</v>
      </c>
      <c r="G23" s="10">
        <v>5</v>
      </c>
      <c r="I23" t="str">
        <f t="shared" si="0"/>
        <v>Republic of Korea </v>
      </c>
      <c r="J23">
        <f t="shared" si="1"/>
        <v>-29</v>
      </c>
    </row>
    <row r="24" spans="1:10">
      <c r="A24" s="8" t="s">
        <v>15</v>
      </c>
      <c r="B24" s="8" t="s">
        <v>16</v>
      </c>
      <c r="C24" s="6" t="s">
        <v>17</v>
      </c>
      <c r="D24" s="9" t="s">
        <v>18</v>
      </c>
      <c r="E24" s="6">
        <v>-23.4</v>
      </c>
      <c r="F24" s="9" t="s">
        <v>19</v>
      </c>
      <c r="G24" s="10">
        <v>6</v>
      </c>
      <c r="I24" t="str">
        <f t="shared" si="0"/>
        <v>Estonia </v>
      </c>
      <c r="J24">
        <f t="shared" si="1"/>
        <v>-23.4</v>
      </c>
    </row>
    <row r="25" spans="1:10">
      <c r="A25" s="8" t="s">
        <v>27</v>
      </c>
      <c r="B25" s="8" t="s">
        <v>34</v>
      </c>
      <c r="C25" s="6" t="s">
        <v>35</v>
      </c>
      <c r="D25" s="9" t="s">
        <v>36</v>
      </c>
      <c r="E25" s="6">
        <v>-22.7</v>
      </c>
      <c r="F25" s="9" t="s">
        <v>23</v>
      </c>
      <c r="G25" s="10">
        <v>7</v>
      </c>
      <c r="I25" t="str">
        <f t="shared" si="0"/>
        <v>Canada </v>
      </c>
      <c r="J25">
        <f t="shared" si="1"/>
        <v>-22.7</v>
      </c>
    </row>
    <row r="26" spans="1:10">
      <c r="A26" s="8" t="s">
        <v>85</v>
      </c>
      <c r="B26" s="8" t="s">
        <v>86</v>
      </c>
      <c r="C26" s="6" t="s">
        <v>87</v>
      </c>
      <c r="D26" s="9" t="s">
        <v>88</v>
      </c>
      <c r="E26" s="6">
        <v>-22.5</v>
      </c>
      <c r="F26" s="9" t="s">
        <v>6</v>
      </c>
      <c r="G26" s="10">
        <v>8</v>
      </c>
      <c r="I26" t="str">
        <f t="shared" si="0"/>
        <v>Romania </v>
      </c>
      <c r="J26">
        <f t="shared" si="1"/>
        <v>-22.5</v>
      </c>
    </row>
    <row r="27" spans="1:10">
      <c r="A27" s="8" t="s">
        <v>39</v>
      </c>
      <c r="B27" s="8" t="s">
        <v>40</v>
      </c>
      <c r="C27" s="6" t="s">
        <v>41</v>
      </c>
      <c r="D27" s="9" t="s">
        <v>42</v>
      </c>
      <c r="E27" s="6">
        <v>-22.5</v>
      </c>
      <c r="F27" s="9" t="s">
        <v>18</v>
      </c>
      <c r="G27" s="10">
        <v>9</v>
      </c>
      <c r="I27" t="str">
        <f t="shared" si="0"/>
        <v>Portugal </v>
      </c>
      <c r="J27">
        <f t="shared" si="1"/>
        <v>-22.5</v>
      </c>
    </row>
    <row r="28" spans="1:10">
      <c r="A28" s="8" t="s">
        <v>29</v>
      </c>
      <c r="B28" s="8" t="s">
        <v>31</v>
      </c>
      <c r="C28" s="6" t="s">
        <v>32</v>
      </c>
      <c r="D28" s="9" t="s">
        <v>33</v>
      </c>
      <c r="E28" s="6">
        <v>-21.8</v>
      </c>
      <c r="F28" s="9" t="s">
        <v>29</v>
      </c>
      <c r="G28" s="10">
        <v>10</v>
      </c>
      <c r="I28" t="str">
        <f t="shared" si="0"/>
        <v>Croatia </v>
      </c>
      <c r="J28">
        <f t="shared" si="1"/>
        <v>-21.8</v>
      </c>
    </row>
    <row r="29" spans="1:10">
      <c r="A29" s="8" t="s">
        <v>6</v>
      </c>
      <c r="B29" s="8" t="s">
        <v>26</v>
      </c>
      <c r="C29" s="6" t="s">
        <v>17</v>
      </c>
      <c r="D29" s="9" t="s">
        <v>27</v>
      </c>
      <c r="E29" s="6">
        <v>-18.7</v>
      </c>
      <c r="F29" s="9" t="s">
        <v>27</v>
      </c>
      <c r="G29" s="10">
        <v>11</v>
      </c>
      <c r="I29" t="str">
        <f t="shared" si="0"/>
        <v>Japan </v>
      </c>
      <c r="J29">
        <f t="shared" si="1"/>
        <v>-18.7</v>
      </c>
    </row>
    <row r="30" spans="1:10">
      <c r="A30" s="8" t="s">
        <v>18</v>
      </c>
      <c r="B30" s="8" t="s">
        <v>28</v>
      </c>
      <c r="C30" s="6" t="s">
        <v>17</v>
      </c>
      <c r="D30" s="9" t="s">
        <v>29</v>
      </c>
      <c r="E30" s="6">
        <v>-18.5</v>
      </c>
      <c r="F30" s="9" t="s">
        <v>30</v>
      </c>
      <c r="G30" s="10">
        <v>12</v>
      </c>
      <c r="I30" t="str">
        <f t="shared" si="0"/>
        <v>Ireland </v>
      </c>
      <c r="J30">
        <f t="shared" si="1"/>
        <v>-18.5</v>
      </c>
    </row>
    <row r="31" spans="1:10">
      <c r="A31" s="8" t="s">
        <v>10</v>
      </c>
      <c r="B31" s="8" t="s">
        <v>50</v>
      </c>
      <c r="C31" s="6" t="s">
        <v>51</v>
      </c>
      <c r="D31" s="9" t="s">
        <v>46</v>
      </c>
      <c r="E31" s="6">
        <v>-18.2</v>
      </c>
      <c r="F31" s="9" t="s">
        <v>39</v>
      </c>
      <c r="G31" s="10">
        <v>13</v>
      </c>
      <c r="I31" t="str">
        <f t="shared" si="0"/>
        <v>Malta </v>
      </c>
      <c r="J31">
        <f t="shared" si="1"/>
        <v>-18.2</v>
      </c>
    </row>
    <row r="32" spans="1:10">
      <c r="A32" s="8" t="s">
        <v>54</v>
      </c>
      <c r="B32" s="8" t="s">
        <v>55</v>
      </c>
      <c r="C32" s="6" t="s">
        <v>56</v>
      </c>
      <c r="D32" s="9" t="s">
        <v>57</v>
      </c>
      <c r="E32" s="6">
        <v>-17.2</v>
      </c>
      <c r="F32" s="9" t="s">
        <v>43</v>
      </c>
      <c r="G32" s="10">
        <v>14</v>
      </c>
      <c r="I32" t="str">
        <f t="shared" si="0"/>
        <v>Greece </v>
      </c>
      <c r="J32">
        <f t="shared" si="1"/>
        <v>-17.2</v>
      </c>
    </row>
    <row r="33" spans="1:10">
      <c r="A33" s="8" t="s">
        <v>30</v>
      </c>
      <c r="B33" s="8" t="s">
        <v>37</v>
      </c>
      <c r="C33" s="6" t="s">
        <v>38</v>
      </c>
      <c r="D33" s="9" t="s">
        <v>30</v>
      </c>
      <c r="E33" s="6">
        <v>-17</v>
      </c>
      <c r="F33" s="9" t="s">
        <v>14</v>
      </c>
      <c r="G33" s="10">
        <v>15</v>
      </c>
      <c r="I33" t="str">
        <f t="shared" si="0"/>
        <v>Belgium </v>
      </c>
      <c r="J33">
        <f t="shared" si="1"/>
        <v>-17</v>
      </c>
    </row>
    <row r="34" spans="1:10">
      <c r="A34" s="8" t="s">
        <v>23</v>
      </c>
      <c r="B34" s="8" t="s">
        <v>24</v>
      </c>
      <c r="C34" s="6" t="s">
        <v>25</v>
      </c>
      <c r="D34" s="9" t="s">
        <v>11</v>
      </c>
      <c r="E34" s="6">
        <v>-14.5</v>
      </c>
      <c r="F34" s="9" t="s">
        <v>10</v>
      </c>
      <c r="G34" s="10">
        <v>16</v>
      </c>
      <c r="I34" t="str">
        <f t="shared" si="0"/>
        <v>Czechia </v>
      </c>
      <c r="J34">
        <f t="shared" si="1"/>
        <v>-14.5</v>
      </c>
    </row>
    <row r="35" spans="1:10">
      <c r="A35" s="8" t="s">
        <v>36</v>
      </c>
      <c r="B35" s="8" t="s">
        <v>58</v>
      </c>
      <c r="C35" s="6" t="s">
        <v>59</v>
      </c>
      <c r="D35" s="9" t="s">
        <v>60</v>
      </c>
      <c r="E35" s="6">
        <v>-11.7</v>
      </c>
      <c r="F35" s="9" t="s">
        <v>33</v>
      </c>
      <c r="G35" s="10">
        <v>17</v>
      </c>
      <c r="I35" t="str">
        <f t="shared" si="0"/>
        <v>New Zealand </v>
      </c>
      <c r="J35">
        <f t="shared" si="1"/>
        <v>-11.7</v>
      </c>
    </row>
    <row r="36" spans="1:10">
      <c r="A36" s="8" t="s">
        <v>57</v>
      </c>
      <c r="B36" s="8" t="s">
        <v>94</v>
      </c>
      <c r="C36" s="6" t="s">
        <v>95</v>
      </c>
      <c r="D36" s="9" t="s">
        <v>91</v>
      </c>
      <c r="E36" s="6">
        <v>-8.3000000000000007</v>
      </c>
      <c r="F36" s="9" t="s">
        <v>54</v>
      </c>
      <c r="G36" s="10">
        <v>18</v>
      </c>
      <c r="I36" t="str">
        <f t="shared" si="0"/>
        <v>Bulgaria </v>
      </c>
      <c r="J36">
        <f t="shared" si="1"/>
        <v>-8.3000000000000007</v>
      </c>
    </row>
    <row r="37" spans="1:10">
      <c r="A37" s="8" t="s">
        <v>53</v>
      </c>
      <c r="B37" s="8" t="s">
        <v>83</v>
      </c>
      <c r="C37" s="6" t="s">
        <v>84</v>
      </c>
      <c r="D37" s="9" t="s">
        <v>49</v>
      </c>
      <c r="E37" s="6">
        <v>-7.7</v>
      </c>
      <c r="F37" s="9" t="s">
        <v>36</v>
      </c>
      <c r="G37" s="10">
        <v>19</v>
      </c>
      <c r="I37" t="str">
        <f t="shared" si="0"/>
        <v>Chile </v>
      </c>
      <c r="J37">
        <f t="shared" si="1"/>
        <v>-7.7</v>
      </c>
    </row>
    <row r="38" spans="1:10">
      <c r="A38" s="8" t="s">
        <v>77</v>
      </c>
      <c r="B38" s="8" t="s">
        <v>96</v>
      </c>
      <c r="C38" s="6" t="s">
        <v>97</v>
      </c>
      <c r="D38" s="9" t="s">
        <v>64</v>
      </c>
      <c r="E38" s="6">
        <v>-6.7</v>
      </c>
      <c r="F38" s="9" t="s">
        <v>61</v>
      </c>
      <c r="G38" s="10">
        <v>20</v>
      </c>
      <c r="I38" t="str">
        <f t="shared" si="0"/>
        <v>United States </v>
      </c>
      <c r="J38">
        <f t="shared" si="1"/>
        <v>-6.7</v>
      </c>
    </row>
    <row r="39" spans="1:10">
      <c r="A39" s="8" t="s">
        <v>65</v>
      </c>
      <c r="B39" s="8" t="s">
        <v>66</v>
      </c>
      <c r="C39" s="6" t="s">
        <v>67</v>
      </c>
      <c r="D39" s="9" t="s">
        <v>68</v>
      </c>
      <c r="E39" s="6">
        <v>-4.9000000000000004</v>
      </c>
      <c r="F39" s="9" t="s">
        <v>65</v>
      </c>
      <c r="G39" s="10">
        <v>21</v>
      </c>
      <c r="I39" t="str">
        <f t="shared" si="0"/>
        <v>Slovakia </v>
      </c>
      <c r="J39">
        <f t="shared" si="1"/>
        <v>-4.9000000000000004</v>
      </c>
    </row>
    <row r="40" spans="1:10">
      <c r="A40" s="8" t="s">
        <v>93</v>
      </c>
      <c r="B40" s="8" t="s">
        <v>104</v>
      </c>
      <c r="C40" s="6" t="s">
        <v>105</v>
      </c>
      <c r="D40" s="9" t="s">
        <v>93</v>
      </c>
      <c r="E40" s="6">
        <v>-4</v>
      </c>
      <c r="F40" s="9" t="s">
        <v>22</v>
      </c>
      <c r="G40" s="10">
        <v>22</v>
      </c>
      <c r="I40" t="str">
        <f t="shared" si="0"/>
        <v>Spain </v>
      </c>
      <c r="J40">
        <f t="shared" si="1"/>
        <v>-4</v>
      </c>
    </row>
    <row r="41" spans="1:10">
      <c r="A41" s="8" t="s">
        <v>22</v>
      </c>
      <c r="B41" s="8" t="s">
        <v>69</v>
      </c>
      <c r="C41" s="6" t="s">
        <v>70</v>
      </c>
      <c r="D41" s="9" t="s">
        <v>61</v>
      </c>
      <c r="E41" s="6">
        <v>-2.4</v>
      </c>
      <c r="F41" s="9" t="s">
        <v>68</v>
      </c>
      <c r="G41" s="10">
        <v>23</v>
      </c>
      <c r="I41" t="str">
        <f t="shared" si="0"/>
        <v>Sweden </v>
      </c>
      <c r="J41">
        <f t="shared" si="1"/>
        <v>-2.4</v>
      </c>
    </row>
    <row r="42" spans="1:10">
      <c r="A42" s="8" t="s">
        <v>108</v>
      </c>
      <c r="B42" s="8" t="s">
        <v>111</v>
      </c>
      <c r="C42" s="6" t="s">
        <v>112</v>
      </c>
      <c r="D42" s="9" t="s">
        <v>108</v>
      </c>
      <c r="E42" s="6">
        <v>-2.1</v>
      </c>
      <c r="F42" s="9" t="s">
        <v>74</v>
      </c>
      <c r="G42" s="10">
        <v>24</v>
      </c>
      <c r="I42" t="str">
        <f t="shared" si="0"/>
        <v>Colombia </v>
      </c>
      <c r="J42">
        <f t="shared" si="1"/>
        <v>-2.1</v>
      </c>
    </row>
    <row r="43" spans="1:10">
      <c r="A43" s="8" t="s">
        <v>91</v>
      </c>
      <c r="B43" s="8" t="s">
        <v>100</v>
      </c>
      <c r="C43" s="6" t="s">
        <v>101</v>
      </c>
      <c r="D43" s="9" t="s">
        <v>80</v>
      </c>
      <c r="E43" s="6">
        <v>-0.8</v>
      </c>
      <c r="F43" s="9" t="s">
        <v>42</v>
      </c>
      <c r="G43" s="10">
        <v>25</v>
      </c>
      <c r="I43" t="str">
        <f t="shared" si="0"/>
        <v>Italy </v>
      </c>
      <c r="J43">
        <f t="shared" si="1"/>
        <v>-0.8</v>
      </c>
    </row>
    <row r="44" spans="1:10">
      <c r="A44" s="8" t="s">
        <v>43</v>
      </c>
      <c r="B44" s="8" t="s">
        <v>44</v>
      </c>
      <c r="C44" s="6" t="s">
        <v>45</v>
      </c>
      <c r="D44" s="9" t="s">
        <v>7</v>
      </c>
      <c r="E44" s="6">
        <v>0</v>
      </c>
      <c r="F44" s="9" t="s">
        <v>46</v>
      </c>
      <c r="G44" s="10">
        <v>26</v>
      </c>
      <c r="I44" t="str">
        <f t="shared" si="0"/>
        <v>Finland </v>
      </c>
      <c r="J44">
        <f t="shared" si="1"/>
        <v>0</v>
      </c>
    </row>
    <row r="45" spans="1:10">
      <c r="A45" s="8" t="s">
        <v>33</v>
      </c>
      <c r="B45" s="8" t="s">
        <v>118</v>
      </c>
      <c r="C45" s="6" t="s">
        <v>52</v>
      </c>
      <c r="D45" s="9" t="s">
        <v>23</v>
      </c>
      <c r="E45" s="6">
        <v>0.7</v>
      </c>
      <c r="F45" s="9" t="s">
        <v>53</v>
      </c>
      <c r="G45" s="10">
        <v>27</v>
      </c>
      <c r="I45" t="str">
        <f t="shared" si="0"/>
        <v xml:space="preserve">The Netherlands </v>
      </c>
      <c r="J45">
        <f t="shared" si="1"/>
        <v>0.7</v>
      </c>
    </row>
    <row r="46" spans="1:10">
      <c r="A46" s="8" t="s">
        <v>73</v>
      </c>
      <c r="B46" s="8" t="s">
        <v>109</v>
      </c>
      <c r="C46" s="6" t="s">
        <v>110</v>
      </c>
      <c r="D46" s="9" t="s">
        <v>73</v>
      </c>
      <c r="E46" s="6">
        <v>1.5</v>
      </c>
      <c r="F46" s="9" t="s">
        <v>85</v>
      </c>
      <c r="G46" s="10">
        <v>28</v>
      </c>
      <c r="I46" t="str">
        <f t="shared" si="0"/>
        <v>Türkiye </v>
      </c>
      <c r="J46">
        <f t="shared" si="1"/>
        <v>1.5</v>
      </c>
    </row>
    <row r="47" spans="1:10">
      <c r="A47" s="8" t="s">
        <v>46</v>
      </c>
      <c r="B47" s="8" t="s">
        <v>81</v>
      </c>
      <c r="C47" s="6" t="s">
        <v>82</v>
      </c>
      <c r="D47" s="9" t="s">
        <v>54</v>
      </c>
      <c r="E47" s="6">
        <v>1.7</v>
      </c>
      <c r="F47" s="9" t="s">
        <v>60</v>
      </c>
      <c r="G47" s="10">
        <v>29</v>
      </c>
      <c r="I47" t="str">
        <f t="shared" si="0"/>
        <v>Australia </v>
      </c>
      <c r="J47">
        <f t="shared" si="1"/>
        <v>1.7</v>
      </c>
    </row>
    <row r="48" spans="1:10">
      <c r="A48" s="8" t="s">
        <v>14</v>
      </c>
      <c r="B48" s="8" t="s">
        <v>47</v>
      </c>
      <c r="C48" s="6" t="s">
        <v>48</v>
      </c>
      <c r="D48" s="9" t="s">
        <v>0</v>
      </c>
      <c r="E48" s="6">
        <v>3.5</v>
      </c>
      <c r="F48" s="9" t="s">
        <v>49</v>
      </c>
      <c r="G48" s="10">
        <v>30</v>
      </c>
      <c r="I48" t="str">
        <f t="shared" si="0"/>
        <v>Denmark </v>
      </c>
      <c r="J48">
        <f t="shared" si="1"/>
        <v>3.5</v>
      </c>
    </row>
    <row r="49" spans="1:21">
      <c r="A49" s="8" t="s">
        <v>64</v>
      </c>
      <c r="B49" s="8" t="s">
        <v>102</v>
      </c>
      <c r="C49" s="6" t="s">
        <v>103</v>
      </c>
      <c r="D49" s="9" t="s">
        <v>77</v>
      </c>
      <c r="E49" s="6">
        <v>3.7</v>
      </c>
      <c r="F49" s="9" t="s">
        <v>57</v>
      </c>
      <c r="G49" s="10">
        <v>31</v>
      </c>
      <c r="I49" t="str">
        <f t="shared" si="0"/>
        <v>Luxembourg </v>
      </c>
      <c r="J49">
        <f t="shared" si="1"/>
        <v>3.7</v>
      </c>
    </row>
    <row r="50" spans="1:21">
      <c r="A50" s="8" t="s">
        <v>74</v>
      </c>
      <c r="B50" s="8" t="s">
        <v>75</v>
      </c>
      <c r="C50" s="6" t="s">
        <v>76</v>
      </c>
      <c r="D50" s="9" t="s">
        <v>43</v>
      </c>
      <c r="E50" s="6">
        <v>4</v>
      </c>
      <c r="F50" s="9" t="s">
        <v>77</v>
      </c>
      <c r="G50" s="10">
        <v>32</v>
      </c>
      <c r="I50" t="str">
        <f t="shared" si="0"/>
        <v>Cyprus </v>
      </c>
      <c r="J50">
        <f t="shared" si="1"/>
        <v>4</v>
      </c>
    </row>
    <row r="51" spans="1:21">
      <c r="A51" s="8" t="s">
        <v>42</v>
      </c>
      <c r="B51" s="8" t="s">
        <v>78</v>
      </c>
      <c r="C51" s="6" t="s">
        <v>79</v>
      </c>
      <c r="D51" s="9" t="s">
        <v>39</v>
      </c>
      <c r="E51" s="6">
        <v>5</v>
      </c>
      <c r="F51" s="9" t="s">
        <v>80</v>
      </c>
      <c r="G51" s="10">
        <v>33</v>
      </c>
      <c r="I51" t="str">
        <f t="shared" si="0"/>
        <v>Germany </v>
      </c>
      <c r="J51">
        <f t="shared" si="1"/>
        <v>5</v>
      </c>
      <c r="U51" t="s">
        <v>316</v>
      </c>
    </row>
    <row r="52" spans="1:21">
      <c r="A52" s="8" t="s">
        <v>60</v>
      </c>
      <c r="B52" s="8" t="s">
        <v>89</v>
      </c>
      <c r="C52" s="6" t="s">
        <v>90</v>
      </c>
      <c r="D52" s="9" t="s">
        <v>74</v>
      </c>
      <c r="E52" s="6">
        <v>5.3</v>
      </c>
      <c r="F52" s="9" t="s">
        <v>91</v>
      </c>
      <c r="G52" s="10">
        <v>34</v>
      </c>
      <c r="I52" t="str">
        <f t="shared" si="0"/>
        <v>Austria </v>
      </c>
      <c r="J52">
        <f t="shared" si="1"/>
        <v>5.3</v>
      </c>
    </row>
    <row r="53" spans="1:21">
      <c r="A53" s="8" t="s">
        <v>61</v>
      </c>
      <c r="B53" s="8" t="s">
        <v>62</v>
      </c>
      <c r="C53" s="6" t="s">
        <v>63</v>
      </c>
      <c r="D53" s="9" t="s">
        <v>15</v>
      </c>
      <c r="E53" s="6">
        <v>10.1</v>
      </c>
      <c r="F53" s="9" t="s">
        <v>64</v>
      </c>
      <c r="G53" s="10">
        <v>35</v>
      </c>
      <c r="I53" t="str">
        <f t="shared" si="0"/>
        <v>Norway </v>
      </c>
      <c r="J53">
        <f t="shared" si="1"/>
        <v>10.1</v>
      </c>
    </row>
    <row r="54" spans="1:21">
      <c r="A54" s="8" t="s">
        <v>49</v>
      </c>
      <c r="B54" s="8" t="s">
        <v>92</v>
      </c>
      <c r="C54" s="6" t="s">
        <v>70</v>
      </c>
      <c r="D54" s="9" t="s">
        <v>65</v>
      </c>
      <c r="E54" s="6">
        <v>10.3</v>
      </c>
      <c r="F54" s="9" t="s">
        <v>93</v>
      </c>
      <c r="G54" s="10">
        <v>36</v>
      </c>
      <c r="I54" t="str">
        <f t="shared" si="0"/>
        <v>Switzerland </v>
      </c>
      <c r="J54">
        <f t="shared" si="1"/>
        <v>10.3</v>
      </c>
    </row>
    <row r="55" spans="1:21">
      <c r="A55" s="8" t="s">
        <v>80</v>
      </c>
      <c r="B55" s="8" t="s">
        <v>98</v>
      </c>
      <c r="C55" s="6" t="s">
        <v>99</v>
      </c>
      <c r="D55" s="9" t="s">
        <v>53</v>
      </c>
      <c r="E55" s="6">
        <v>10.4</v>
      </c>
      <c r="F55" s="9" t="s">
        <v>88</v>
      </c>
      <c r="G55" s="10">
        <v>37</v>
      </c>
      <c r="I55" t="str">
        <f t="shared" si="0"/>
        <v>France </v>
      </c>
      <c r="J55">
        <f t="shared" si="1"/>
        <v>10.4</v>
      </c>
    </row>
    <row r="56" spans="1:21">
      <c r="A56" s="8" t="s">
        <v>68</v>
      </c>
      <c r="B56" s="8" t="s">
        <v>71</v>
      </c>
      <c r="C56" s="6" t="s">
        <v>72</v>
      </c>
      <c r="D56" s="9" t="s">
        <v>19</v>
      </c>
      <c r="E56" s="6">
        <v>11</v>
      </c>
      <c r="F56" s="9" t="s">
        <v>73</v>
      </c>
      <c r="G56" s="10">
        <v>38</v>
      </c>
      <c r="I56" t="str">
        <f t="shared" si="0"/>
        <v>Iceland </v>
      </c>
      <c r="J56">
        <f t="shared" si="1"/>
        <v>11</v>
      </c>
    </row>
    <row r="57" spans="1:21">
      <c r="A57" s="8" t="s">
        <v>88</v>
      </c>
      <c r="B57" s="8" t="s">
        <v>106</v>
      </c>
      <c r="C57" s="6" t="s">
        <v>107</v>
      </c>
      <c r="D57" s="9" t="s">
        <v>85</v>
      </c>
      <c r="E57" s="6">
        <v>19.600000000000001</v>
      </c>
      <c r="F57" s="9" t="s">
        <v>108</v>
      </c>
      <c r="G57" s="10">
        <v>39</v>
      </c>
      <c r="I57" t="str">
        <f t="shared" si="0"/>
        <v>United Kingdom </v>
      </c>
      <c r="J57">
        <f t="shared" si="1"/>
        <v>19.600000000000001</v>
      </c>
    </row>
    <row r="59" spans="1:21">
      <c r="A59" s="8" t="s">
        <v>119</v>
      </c>
    </row>
  </sheetData>
  <sortState xmlns:xlrd2="http://schemas.microsoft.com/office/spreadsheetml/2017/richdata2" ref="A19:G57">
    <sortCondition ref="G19:G57"/>
  </sortState>
  <mergeCells count="1">
    <mergeCell ref="A3: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Figure_1</vt:lpstr>
      <vt:lpstr>Figure_2</vt:lpstr>
      <vt:lpstr>Figure_3</vt:lpstr>
      <vt:lpstr>Figure_4</vt:lpstr>
      <vt:lpstr>Figure_5</vt:lpstr>
      <vt:lpstr>Figure_6</vt:lpstr>
      <vt:lpstr>Figure_7</vt:lpstr>
      <vt:lpstr>Updated Figure 7</vt:lpstr>
      <vt:lpstr>Figure_8</vt:lpstr>
      <vt:lpstr>Figure_9</vt:lpstr>
      <vt:lpstr>Figure_10</vt:lpstr>
      <vt:lpstr>Figure_11</vt:lpstr>
      <vt:lpstr>Why Seven</vt:lpstr>
      <vt:lpstr>Eratum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Sven Children - 11 charts</dc:title>
  <dc:subject/>
  <dc:creator>Danny Dorling</dc:creator>
  <cp:keywords/>
  <dc:description/>
  <cp:lastModifiedBy>Danny Dorling</cp:lastModifiedBy>
  <dcterms:created xsi:type="dcterms:W3CDTF">2024-04-20T05:34:21Z</dcterms:created>
  <dcterms:modified xsi:type="dcterms:W3CDTF">2024-08-19T09:15:34Z</dcterms:modified>
  <cp:category/>
</cp:coreProperties>
</file>