
<file path=[Content_Types].xml><?xml version="1.0" encoding="utf-8"?>
<Types xmlns="http://schemas.openxmlformats.org/package/2006/content-types">
  <Default Extension="xml" ContentType="application/xml"/>
  <Default Extension="jpeg" ContentType="image/jpeg"/>
  <Default Extension="png" ContentType="image/png"/>
  <Default Extension="rels" ContentType="application/vnd.openxmlformats-package.relationships+xml"/>
  <Default Extension="emf" ContentType="image/x-em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xml"/>
  <Override PartName="/xl/charts/chart11.xml" ContentType="application/vnd.openxmlformats-officedocument.drawingml.chart+xml"/>
  <Override PartName="/xl/drawings/drawing14.xml" ContentType="application/vnd.openxmlformats-officedocument.drawing+xml"/>
  <Override PartName="/xl/charts/chart12.xml" ContentType="application/vnd.openxmlformats-officedocument.drawingml.chart+xml"/>
  <Override PartName="/xl/drawings/drawing15.xml" ContentType="application/vnd.openxmlformats-officedocument.drawing+xml"/>
  <Override PartName="/xl/charts/chart13.xml" ContentType="application/vnd.openxmlformats-officedocument.drawingml.chart+xml"/>
  <Override PartName="/xl/drawings/drawing16.xml" ContentType="application/vnd.openxmlformats-officedocument.drawing+xml"/>
  <Override PartName="/xl/charts/chart14.xml" ContentType="application/vnd.openxmlformats-officedocument.drawingml.chart+xml"/>
  <Override PartName="/xl/drawings/drawing17.xml" ContentType="application/vnd.openxmlformats-officedocument.drawing+xml"/>
  <Override PartName="/xl/charts/chart15.xml" ContentType="application/vnd.openxmlformats-officedocument.drawingml.chart+xml"/>
  <Override PartName="/xl/drawings/drawing18.xml" ContentType="application/vnd.openxmlformats-officedocument.drawing+xml"/>
  <Override PartName="/xl/charts/chart16.xml" ContentType="application/vnd.openxmlformats-officedocument.drawingml.chart+xml"/>
  <Override PartName="/xl/drawings/drawing19.xml" ContentType="application/vnd.openxmlformats-officedocument.drawing+xml"/>
  <Override PartName="/xl/charts/chart17.xml" ContentType="application/vnd.openxmlformats-officedocument.drawingml.chart+xml"/>
  <Override PartName="/xl/drawings/drawing20.xml" ContentType="application/vnd.openxmlformats-officedocument.drawing+xml"/>
  <Override PartName="/xl/charts/chart18.xml" ContentType="application/vnd.openxmlformats-officedocument.drawingml.chart+xml"/>
  <Override PartName="/xl/drawings/drawing21.xml" ContentType="application/vnd.openxmlformats-officedocument.drawing+xml"/>
  <Override PartName="/xl/charts/chart19.xml" ContentType="application/vnd.openxmlformats-officedocument.drawingml.chart+xml"/>
  <Override PartName="/xl/drawings/drawing22.xml" ContentType="application/vnd.openxmlformats-officedocument.drawing+xml"/>
  <Override PartName="/xl/charts/chart20.xml" ContentType="application/vnd.openxmlformats-officedocument.drawingml.chart+xml"/>
  <Override PartName="/xl/drawings/drawing23.xml" ContentType="application/vnd.openxmlformats-officedocument.drawing+xml"/>
  <Override PartName="/xl/drawings/drawing24.xml" ContentType="application/vnd.openxmlformats-officedocument.drawing+xml"/>
  <Override PartName="/xl/charts/chart21.xml" ContentType="application/vnd.openxmlformats-officedocument.drawingml.chart+xml"/>
  <Override PartName="/xl/drawings/drawing25.xml" ContentType="application/vnd.openxmlformats-officedocument.drawing+xml"/>
  <Override PartName="/xl/charts/chart22.xml" ContentType="application/vnd.openxmlformats-officedocument.drawingml.chart+xml"/>
  <Override PartName="/xl/drawings/drawing26.xml" ContentType="application/vnd.openxmlformats-officedocument.drawing+xml"/>
  <Override PartName="/xl/charts/chart2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5516"/>
  <workbookPr showInkAnnotation="0" autoCompressPictures="0"/>
  <bookViews>
    <workbookView xWindow="16800" yWindow="0" windowWidth="16800" windowHeight="20460"/>
  </bookViews>
  <sheets>
    <sheet name="Table 1" sheetId="1" r:id="rId1"/>
    <sheet name="Table 2" sheetId="2" r:id="rId2"/>
    <sheet name="Table 3" sheetId="5" r:id="rId3"/>
    <sheet name="Table 4" sheetId="6" r:id="rId4"/>
    <sheet name="Table 5" sheetId="7" r:id="rId5"/>
    <sheet name="Table 6" sheetId="8" r:id="rId6"/>
    <sheet name="Table 7" sheetId="3" r:id="rId7"/>
    <sheet name="Figure 1" sheetId="33" r:id="rId8"/>
    <sheet name="Figure 2" sheetId="32" r:id="rId9"/>
    <sheet name="Figure 3" sheetId="31" r:id="rId10"/>
    <sheet name="Figure 4" sheetId="30" r:id="rId11"/>
    <sheet name="Figure 5" sheetId="29" r:id="rId12"/>
    <sheet name="Figure 6" sheetId="28" r:id="rId13"/>
    <sheet name="Figure 7" sheetId="27" r:id="rId14"/>
    <sheet name="Figure 8" sheetId="26" r:id="rId15"/>
    <sheet name="Figure 9" sheetId="25" r:id="rId16"/>
    <sheet name="Figure 10" sheetId="24" r:id="rId17"/>
    <sheet name="Figure 11" sheetId="23" r:id="rId18"/>
    <sheet name="Figure 12" sheetId="22" r:id="rId19"/>
    <sheet name="Figure 13" sheetId="21" r:id="rId20"/>
    <sheet name="Figure 14" sheetId="20" r:id="rId21"/>
    <sheet name="Figure 15" sheetId="19" r:id="rId22"/>
    <sheet name="Figure 16" sheetId="18" r:id="rId23"/>
    <sheet name="Figure 17" sheetId="17" r:id="rId24"/>
    <sheet name="Figure 18" sheetId="16" r:id="rId25"/>
    <sheet name="Figure 19" sheetId="15" r:id="rId26"/>
    <sheet name="Figure 20" sheetId="14" r:id="rId27"/>
    <sheet name="Figure 21" sheetId="13" r:id="rId28"/>
    <sheet name="Figure 22" sheetId="12" r:id="rId29"/>
    <sheet name="Figure 23" sheetId="11" r:id="rId30"/>
    <sheet name="Figure 24" sheetId="10" r:id="rId31"/>
    <sheet name="Figure 25" sheetId="9" r:id="rId32"/>
    <sheet name="Figure 26" sheetId="34" r:id="rId33"/>
  </sheets>
  <definedNames>
    <definedName name="_xlnm.Print_Area" localSheetId="7">'Figure 1'!$A$1:$H$71</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72" i="13" l="1"/>
  <c r="H72" i="13"/>
  <c r="B51" i="13"/>
  <c r="B52" i="13"/>
  <c r="B53" i="13"/>
  <c r="B54" i="13"/>
  <c r="B55" i="13"/>
  <c r="B56" i="13"/>
  <c r="B57" i="13"/>
  <c r="B58" i="13"/>
  <c r="B59" i="13"/>
  <c r="B60" i="13"/>
  <c r="B61" i="13"/>
  <c r="B62" i="13"/>
  <c r="B63" i="13"/>
  <c r="B64" i="13"/>
  <c r="B65" i="13"/>
  <c r="B66" i="13"/>
  <c r="H69" i="13"/>
  <c r="H70" i="13"/>
  <c r="H71" i="13"/>
  <c r="D67" i="13"/>
  <c r="F48" i="10"/>
  <c r="F49" i="10"/>
  <c r="F50" i="10"/>
  <c r="F51" i="10"/>
  <c r="F52" i="10"/>
  <c r="F53" i="10"/>
  <c r="F54" i="10"/>
  <c r="F55" i="10"/>
  <c r="F56" i="10"/>
  <c r="F57" i="10"/>
  <c r="F58" i="10"/>
  <c r="F59" i="10"/>
  <c r="F60" i="10"/>
  <c r="F61" i="10"/>
  <c r="F62" i="10"/>
  <c r="F63" i="10"/>
  <c r="F64" i="10"/>
  <c r="F65" i="10"/>
  <c r="F66" i="10"/>
  <c r="F67" i="10"/>
  <c r="F68" i="10"/>
  <c r="F69" i="10"/>
  <c r="F70" i="10"/>
  <c r="F71" i="10"/>
  <c r="F72" i="10"/>
  <c r="F73" i="10"/>
  <c r="F74" i="10"/>
  <c r="F75" i="10"/>
  <c r="F76" i="10"/>
  <c r="F77" i="10"/>
  <c r="F78" i="10"/>
  <c r="F79" i="10"/>
  <c r="F80" i="10"/>
  <c r="F81" i="10"/>
  <c r="F82" i="10"/>
  <c r="F47" i="10"/>
  <c r="C53" i="17"/>
  <c r="C52" i="17"/>
  <c r="E52" i="17"/>
  <c r="C54" i="17"/>
  <c r="E53" i="17"/>
  <c r="J85" i="24"/>
  <c r="K85" i="24"/>
  <c r="L85" i="24"/>
  <c r="J86" i="24"/>
  <c r="K86" i="24"/>
  <c r="L86" i="24"/>
  <c r="J87" i="24"/>
  <c r="K87" i="24"/>
  <c r="L87" i="24"/>
  <c r="J88" i="24"/>
  <c r="K88" i="24"/>
  <c r="L88" i="24"/>
  <c r="J89" i="24"/>
  <c r="K89" i="24"/>
  <c r="L89" i="24"/>
  <c r="J90" i="24"/>
  <c r="K90" i="24"/>
  <c r="L90" i="24"/>
  <c r="J91" i="24"/>
  <c r="K91" i="24"/>
  <c r="L91" i="24"/>
  <c r="J92" i="24"/>
  <c r="K92" i="24"/>
  <c r="L92" i="24"/>
  <c r="J93" i="24"/>
  <c r="K93" i="24"/>
  <c r="L93" i="24"/>
  <c r="J94" i="24"/>
  <c r="K94" i="24"/>
  <c r="L94" i="24"/>
  <c r="I86" i="24"/>
  <c r="I87" i="24"/>
  <c r="I88" i="24"/>
  <c r="I89" i="24"/>
  <c r="I90" i="24"/>
  <c r="I91" i="24"/>
  <c r="I92" i="24"/>
  <c r="I93" i="24"/>
  <c r="I94" i="24"/>
  <c r="C97" i="24"/>
  <c r="D97" i="24"/>
  <c r="E97" i="24"/>
  <c r="F97" i="24"/>
  <c r="C98" i="24"/>
  <c r="D98" i="24"/>
  <c r="E98" i="24"/>
  <c r="F98" i="24"/>
  <c r="C99" i="24"/>
  <c r="D99" i="24"/>
  <c r="E99" i="24"/>
  <c r="F99" i="24"/>
  <c r="C100" i="24"/>
  <c r="D100" i="24"/>
  <c r="E100" i="24"/>
  <c r="F100" i="24"/>
  <c r="C101" i="24"/>
  <c r="D101" i="24"/>
  <c r="E101" i="24"/>
  <c r="F101" i="24"/>
  <c r="C102" i="24"/>
  <c r="D102" i="24"/>
  <c r="E102" i="24"/>
  <c r="F102" i="24"/>
  <c r="C103" i="24"/>
  <c r="D103" i="24"/>
  <c r="E103" i="24"/>
  <c r="F103" i="24"/>
  <c r="C104" i="24"/>
  <c r="D104" i="24"/>
  <c r="E104" i="24"/>
  <c r="F104" i="24"/>
  <c r="D96" i="24"/>
  <c r="E96" i="24"/>
  <c r="F96" i="24"/>
  <c r="C96" i="24"/>
  <c r="K98" i="24"/>
  <c r="K99" i="24"/>
  <c r="K100" i="24"/>
  <c r="K101" i="24"/>
  <c r="K102" i="24"/>
  <c r="K103" i="24"/>
  <c r="K104" i="24"/>
  <c r="K105" i="24"/>
  <c r="K106" i="24"/>
  <c r="K97" i="24"/>
  <c r="C33" i="30"/>
  <c r="D33" i="30"/>
  <c r="E33" i="30"/>
  <c r="F33" i="30"/>
  <c r="G33" i="30"/>
  <c r="H31" i="30"/>
  <c r="D42" i="29"/>
  <c r="H42" i="29"/>
  <c r="C36" i="30"/>
  <c r="D36" i="30"/>
  <c r="E36" i="30"/>
  <c r="F36" i="30"/>
  <c r="G36" i="30"/>
  <c r="I32" i="30"/>
  <c r="I36" i="30"/>
  <c r="D35" i="30"/>
  <c r="E35" i="30"/>
  <c r="F35" i="30"/>
  <c r="G35" i="30"/>
  <c r="H35" i="30"/>
  <c r="I31" i="30"/>
  <c r="I35" i="30"/>
  <c r="C35" i="30"/>
  <c r="X39" i="32"/>
  <c r="W39" i="32"/>
  <c r="V39" i="32"/>
  <c r="U39" i="32"/>
  <c r="U33" i="32"/>
  <c r="V33" i="32"/>
  <c r="W33" i="32"/>
  <c r="X33" i="32"/>
  <c r="U34" i="32"/>
  <c r="V34" i="32"/>
  <c r="W34" i="32"/>
  <c r="X34" i="32"/>
  <c r="U35" i="32"/>
  <c r="V35" i="32"/>
  <c r="W35" i="32"/>
  <c r="X35" i="32"/>
  <c r="U36" i="32"/>
  <c r="V36" i="32"/>
  <c r="W36" i="32"/>
  <c r="X36" i="32"/>
  <c r="U37" i="32"/>
  <c r="V37" i="32"/>
  <c r="W37" i="32"/>
  <c r="X37" i="32"/>
  <c r="U38" i="32"/>
  <c r="V38" i="32"/>
  <c r="W38" i="32"/>
  <c r="X38" i="32"/>
  <c r="V32" i="32"/>
  <c r="W32" i="32"/>
  <c r="X32" i="32"/>
  <c r="U32" i="32"/>
  <c r="F33" i="32"/>
  <c r="G33" i="32"/>
  <c r="F34" i="32"/>
  <c r="G34" i="32"/>
  <c r="F35" i="32"/>
  <c r="G35" i="32"/>
  <c r="F36" i="32"/>
  <c r="G36" i="32"/>
  <c r="F37" i="32"/>
  <c r="G37" i="32"/>
  <c r="F38" i="32"/>
  <c r="G38" i="32"/>
  <c r="G32" i="32"/>
  <c r="F32" i="32"/>
  <c r="D32" i="32"/>
  <c r="D33" i="32"/>
  <c r="D34" i="32"/>
  <c r="D35" i="32"/>
  <c r="D36" i="32"/>
  <c r="D37" i="32"/>
  <c r="D38" i="32"/>
  <c r="J32" i="32"/>
  <c r="M32" i="32"/>
  <c r="P32" i="32"/>
  <c r="H39" i="32"/>
  <c r="I39" i="32"/>
  <c r="J39" i="32"/>
  <c r="K39" i="32"/>
  <c r="L39" i="32"/>
  <c r="M39" i="32"/>
  <c r="N39" i="32"/>
  <c r="O39" i="32"/>
  <c r="P39" i="32"/>
  <c r="T39" i="32"/>
  <c r="S39" i="32"/>
  <c r="R39" i="32"/>
  <c r="Q39" i="32"/>
  <c r="L60" i="33"/>
  <c r="L54" i="33"/>
  <c r="L55" i="33"/>
  <c r="L56" i="33"/>
  <c r="L57" i="33"/>
  <c r="L58" i="33"/>
  <c r="L59" i="33"/>
  <c r="L53" i="33"/>
  <c r="D54" i="33"/>
  <c r="D55" i="33"/>
  <c r="D56" i="33"/>
  <c r="D57" i="33"/>
  <c r="D58" i="33"/>
  <c r="D59" i="33"/>
  <c r="D53" i="33"/>
  <c r="J60" i="33"/>
  <c r="H60" i="33"/>
  <c r="G60" i="33"/>
  <c r="F60" i="33"/>
  <c r="D50" i="8"/>
  <c r="G50" i="8"/>
  <c r="H50" i="8"/>
  <c r="I50" i="8"/>
  <c r="J50" i="8"/>
  <c r="K50" i="8"/>
  <c r="L50" i="8"/>
  <c r="C50" i="8"/>
  <c r="D53" i="13"/>
  <c r="D54" i="13"/>
  <c r="D55" i="13"/>
  <c r="D56" i="13"/>
  <c r="D57" i="13"/>
  <c r="D58" i="13"/>
  <c r="D60" i="13"/>
  <c r="D61" i="13"/>
  <c r="D62" i="13"/>
  <c r="D63" i="13"/>
  <c r="D64" i="13"/>
  <c r="D65" i="13"/>
  <c r="D66" i="13"/>
  <c r="D59" i="13"/>
  <c r="D52" i="13"/>
  <c r="D51" i="13"/>
  <c r="B45" i="15"/>
  <c r="B46" i="15"/>
  <c r="B47" i="15"/>
  <c r="B48" i="15"/>
  <c r="B49" i="15"/>
  <c r="B50" i="15"/>
  <c r="B51" i="15"/>
  <c r="B52" i="15"/>
  <c r="B53" i="15"/>
  <c r="B54" i="15"/>
  <c r="B55" i="15"/>
  <c r="B56" i="15"/>
  <c r="B57" i="15"/>
  <c r="B58" i="15"/>
  <c r="E51" i="17"/>
  <c r="D51" i="17"/>
  <c r="E50" i="17"/>
  <c r="D50" i="17"/>
  <c r="E49" i="17"/>
  <c r="D49" i="17"/>
  <c r="E48" i="17"/>
  <c r="D48" i="17"/>
  <c r="E47" i="17"/>
  <c r="D47" i="17"/>
  <c r="E46" i="17"/>
  <c r="D46" i="17"/>
  <c r="C47" i="18"/>
  <c r="E205" i="19"/>
  <c r="E206" i="19"/>
  <c r="D205" i="19"/>
  <c r="D204" i="19"/>
  <c r="F204" i="19"/>
  <c r="F198" i="19"/>
  <c r="F197" i="19"/>
  <c r="F196" i="19"/>
  <c r="F195" i="19"/>
  <c r="F194" i="19"/>
  <c r="F193" i="19"/>
  <c r="F192" i="19"/>
  <c r="F191" i="19"/>
  <c r="F190" i="19"/>
  <c r="F189" i="19"/>
  <c r="F188" i="19"/>
  <c r="F187" i="19"/>
  <c r="F186" i="19"/>
  <c r="F185" i="19"/>
  <c r="F184" i="19"/>
  <c r="F183" i="19"/>
  <c r="F182" i="19"/>
  <c r="F181" i="19"/>
  <c r="F180" i="19"/>
  <c r="F179" i="19"/>
  <c r="F178" i="19"/>
  <c r="F177" i="19"/>
  <c r="F176" i="19"/>
  <c r="E175" i="19"/>
  <c r="F175" i="19"/>
  <c r="E174" i="19"/>
  <c r="F174" i="19"/>
  <c r="E173" i="19"/>
  <c r="F173" i="19"/>
  <c r="E172" i="19"/>
  <c r="F172" i="19"/>
  <c r="E171" i="19"/>
  <c r="F171" i="19"/>
  <c r="E170" i="19"/>
  <c r="F170" i="19"/>
  <c r="E169" i="19"/>
  <c r="F169" i="19"/>
  <c r="E168" i="19"/>
  <c r="F168" i="19"/>
  <c r="E167" i="19"/>
  <c r="F167" i="19"/>
  <c r="E166" i="19"/>
  <c r="F166" i="19"/>
  <c r="E165" i="19"/>
  <c r="F165" i="19"/>
  <c r="E164" i="19"/>
  <c r="F164" i="19"/>
  <c r="E163" i="19"/>
  <c r="F163" i="19"/>
  <c r="E162" i="19"/>
  <c r="F162" i="19"/>
  <c r="E161" i="19"/>
  <c r="F161" i="19"/>
  <c r="E160" i="19"/>
  <c r="F160" i="19"/>
  <c r="E159" i="19"/>
  <c r="F159" i="19"/>
  <c r="E158" i="19"/>
  <c r="F158" i="19"/>
  <c r="E157" i="19"/>
  <c r="F157" i="19"/>
  <c r="E156" i="19"/>
  <c r="F156" i="19"/>
  <c r="E155" i="19"/>
  <c r="F155" i="19"/>
  <c r="E154" i="19"/>
  <c r="F154" i="19"/>
  <c r="E153" i="19"/>
  <c r="F153" i="19"/>
  <c r="E152" i="19"/>
  <c r="F152" i="19"/>
  <c r="E151" i="19"/>
  <c r="F151" i="19"/>
  <c r="E150" i="19"/>
  <c r="F150" i="19"/>
  <c r="E149" i="19"/>
  <c r="F149" i="19"/>
  <c r="E148" i="19"/>
  <c r="F148" i="19"/>
  <c r="E147" i="19"/>
  <c r="F147" i="19"/>
  <c r="E146" i="19"/>
  <c r="F146" i="19"/>
  <c r="E145" i="19"/>
  <c r="F145" i="19"/>
  <c r="E144" i="19"/>
  <c r="F144" i="19"/>
  <c r="E143" i="19"/>
  <c r="F143" i="19"/>
  <c r="E142" i="19"/>
  <c r="F142" i="19"/>
  <c r="E141" i="19"/>
  <c r="F141" i="19"/>
  <c r="E140" i="19"/>
  <c r="F140" i="19"/>
  <c r="E139" i="19"/>
  <c r="F139" i="19"/>
  <c r="E138" i="19"/>
  <c r="F138" i="19"/>
  <c r="E137" i="19"/>
  <c r="F137" i="19"/>
  <c r="E136" i="19"/>
  <c r="F136" i="19"/>
  <c r="E135" i="19"/>
  <c r="F135" i="19"/>
  <c r="E134" i="19"/>
  <c r="F134" i="19"/>
  <c r="E133" i="19"/>
  <c r="F133" i="19"/>
  <c r="E132" i="19"/>
  <c r="F132" i="19"/>
  <c r="E131" i="19"/>
  <c r="F131" i="19"/>
  <c r="E130" i="19"/>
  <c r="F130" i="19"/>
  <c r="E129" i="19"/>
  <c r="F129" i="19"/>
  <c r="E128" i="19"/>
  <c r="F128" i="19"/>
  <c r="E127" i="19"/>
  <c r="F127" i="19"/>
  <c r="E126" i="19"/>
  <c r="F126" i="19"/>
  <c r="E125" i="19"/>
  <c r="F125" i="19"/>
  <c r="E124" i="19"/>
  <c r="F124" i="19"/>
  <c r="E123" i="19"/>
  <c r="F123" i="19"/>
  <c r="E122" i="19"/>
  <c r="F122" i="19"/>
  <c r="E121" i="19"/>
  <c r="F121" i="19"/>
  <c r="E120" i="19"/>
  <c r="F120" i="19"/>
  <c r="E119" i="19"/>
  <c r="F119" i="19"/>
  <c r="E118" i="19"/>
  <c r="F118" i="19"/>
  <c r="E117" i="19"/>
  <c r="F117" i="19"/>
  <c r="E116" i="19"/>
  <c r="F116" i="19"/>
  <c r="E115" i="19"/>
  <c r="F115" i="19"/>
  <c r="E114" i="19"/>
  <c r="F114" i="19"/>
  <c r="E113" i="19"/>
  <c r="F113" i="19"/>
  <c r="E112" i="19"/>
  <c r="F112" i="19"/>
  <c r="E111" i="19"/>
  <c r="F111" i="19"/>
  <c r="E110" i="19"/>
  <c r="F110" i="19"/>
  <c r="E109" i="19"/>
  <c r="F109" i="19"/>
  <c r="E108" i="19"/>
  <c r="F108" i="19"/>
  <c r="E107" i="19"/>
  <c r="F107" i="19"/>
  <c r="E106" i="19"/>
  <c r="F106" i="19"/>
  <c r="E105" i="19"/>
  <c r="F105" i="19"/>
  <c r="E104" i="19"/>
  <c r="F104" i="19"/>
  <c r="E103" i="19"/>
  <c r="F103" i="19"/>
  <c r="E102" i="19"/>
  <c r="F102" i="19"/>
  <c r="E101" i="19"/>
  <c r="F101" i="19"/>
  <c r="E100" i="19"/>
  <c r="F100" i="19"/>
  <c r="E99" i="19"/>
  <c r="F99" i="19"/>
  <c r="E98" i="19"/>
  <c r="F98" i="19"/>
  <c r="E97" i="19"/>
  <c r="F97" i="19"/>
  <c r="E96" i="19"/>
  <c r="F96" i="19"/>
  <c r="E95" i="19"/>
  <c r="F95" i="19"/>
  <c r="E94" i="19"/>
  <c r="F94" i="19"/>
  <c r="E93" i="19"/>
  <c r="F93" i="19"/>
  <c r="E92" i="19"/>
  <c r="F92" i="19"/>
  <c r="E91" i="19"/>
  <c r="F91" i="19"/>
  <c r="E90" i="19"/>
  <c r="F90" i="19"/>
  <c r="E89" i="19"/>
  <c r="F89" i="19"/>
  <c r="E88" i="19"/>
  <c r="F88" i="19"/>
  <c r="E87" i="19"/>
  <c r="F87" i="19"/>
  <c r="E86" i="19"/>
  <c r="F86" i="19"/>
  <c r="E85" i="19"/>
  <c r="F85" i="19"/>
  <c r="E84" i="19"/>
  <c r="F84" i="19"/>
  <c r="E83" i="19"/>
  <c r="F83" i="19"/>
  <c r="E82" i="19"/>
  <c r="F82" i="19"/>
  <c r="E81" i="19"/>
  <c r="F81" i="19"/>
  <c r="E80" i="19"/>
  <c r="F80" i="19"/>
  <c r="E79" i="19"/>
  <c r="F79" i="19"/>
  <c r="E78" i="19"/>
  <c r="F78" i="19"/>
  <c r="E77" i="19"/>
  <c r="F77" i="19"/>
  <c r="E76" i="19"/>
  <c r="F76" i="19"/>
  <c r="E75" i="19"/>
  <c r="F75" i="19"/>
  <c r="E74" i="19"/>
  <c r="F74" i="19"/>
  <c r="E73" i="19"/>
  <c r="F73" i="19"/>
  <c r="E72" i="19"/>
  <c r="F72" i="19"/>
  <c r="E71" i="19"/>
  <c r="F71" i="19"/>
  <c r="E70" i="19"/>
  <c r="F70" i="19"/>
  <c r="E69" i="19"/>
  <c r="F69" i="19"/>
  <c r="E68" i="19"/>
  <c r="F68" i="19"/>
  <c r="E67" i="19"/>
  <c r="F67" i="19"/>
  <c r="E66" i="19"/>
  <c r="F66" i="19"/>
  <c r="E65" i="19"/>
  <c r="F65" i="19"/>
  <c r="E64" i="19"/>
  <c r="F64" i="19"/>
  <c r="E63" i="19"/>
  <c r="F63" i="19"/>
  <c r="E62" i="19"/>
  <c r="F62" i="19"/>
  <c r="E61" i="19"/>
  <c r="F61" i="19"/>
  <c r="E60" i="19"/>
  <c r="F60" i="19"/>
  <c r="E59" i="19"/>
  <c r="F59" i="19"/>
  <c r="E58" i="19"/>
  <c r="F58" i="19"/>
  <c r="E57" i="19"/>
  <c r="F57" i="19"/>
  <c r="E56" i="19"/>
  <c r="F56" i="19"/>
  <c r="E55" i="19"/>
  <c r="F55" i="19"/>
  <c r="E54" i="19"/>
  <c r="F54" i="19"/>
  <c r="E53" i="19"/>
  <c r="F53" i="19"/>
  <c r="E52" i="19"/>
  <c r="F52" i="19"/>
  <c r="E51" i="19"/>
  <c r="F51" i="19"/>
  <c r="E50" i="19"/>
  <c r="F50" i="19"/>
  <c r="E49" i="19"/>
  <c r="F49" i="19"/>
  <c r="E48" i="19"/>
  <c r="F48" i="19"/>
  <c r="E47" i="19"/>
  <c r="F47" i="19"/>
  <c r="E46" i="19"/>
  <c r="F46" i="19"/>
  <c r="E45" i="19"/>
  <c r="F45" i="19"/>
  <c r="E44" i="19"/>
  <c r="F44" i="19"/>
  <c r="E43" i="19"/>
  <c r="F43" i="19"/>
  <c r="E42" i="19"/>
  <c r="F42" i="19"/>
  <c r="E41" i="19"/>
  <c r="F41" i="19"/>
  <c r="E40" i="19"/>
  <c r="F40" i="19"/>
  <c r="E39" i="19"/>
  <c r="F39" i="19"/>
  <c r="E38" i="19"/>
  <c r="F38" i="19"/>
  <c r="C68" i="20"/>
  <c r="D52" i="20"/>
  <c r="C51" i="20"/>
  <c r="C50" i="20"/>
  <c r="D50" i="20"/>
  <c r="C49" i="20"/>
  <c r="D49" i="20"/>
  <c r="C48" i="20"/>
  <c r="D48" i="20"/>
  <c r="C47" i="20"/>
  <c r="D47" i="20"/>
  <c r="C46" i="20"/>
  <c r="D46" i="20"/>
  <c r="D45" i="20"/>
  <c r="Q76" i="22"/>
  <c r="C66" i="22"/>
  <c r="P76" i="22"/>
  <c r="O76" i="22"/>
  <c r="N76" i="22"/>
  <c r="M76" i="22"/>
  <c r="L76" i="22"/>
  <c r="K76" i="22"/>
  <c r="J76" i="22"/>
  <c r="C61" i="22"/>
  <c r="I76" i="22"/>
  <c r="C58" i="22"/>
  <c r="H76" i="22"/>
  <c r="C54" i="22"/>
  <c r="C57" i="22"/>
  <c r="G76" i="22"/>
  <c r="F76" i="22"/>
  <c r="E76" i="22"/>
  <c r="C48" i="22"/>
  <c r="D76" i="22"/>
  <c r="C76" i="22"/>
  <c r="Q75" i="22"/>
  <c r="D66" i="22"/>
  <c r="P75" i="22"/>
  <c r="O75" i="22"/>
  <c r="N75" i="22"/>
  <c r="M75" i="22"/>
  <c r="L75" i="22"/>
  <c r="K75" i="22"/>
  <c r="J75" i="22"/>
  <c r="I75" i="22"/>
  <c r="D58" i="22"/>
  <c r="H75" i="22"/>
  <c r="D54" i="22"/>
  <c r="D57" i="22"/>
  <c r="G75" i="22"/>
  <c r="F75" i="22"/>
  <c r="E75" i="22"/>
  <c r="D48" i="22"/>
  <c r="D75" i="22"/>
  <c r="C75" i="22"/>
  <c r="D44" i="22"/>
  <c r="D47" i="22"/>
  <c r="D43" i="22"/>
  <c r="D65" i="22"/>
  <c r="C65" i="22"/>
  <c r="D64" i="22"/>
  <c r="C64" i="22"/>
  <c r="D63" i="22"/>
  <c r="C63" i="22"/>
  <c r="D62" i="22"/>
  <c r="C62" i="22"/>
  <c r="D61" i="22"/>
  <c r="D55" i="22"/>
  <c r="D56" i="22"/>
  <c r="D52" i="22"/>
  <c r="D53" i="22"/>
  <c r="C52" i="22"/>
  <c r="D51" i="22"/>
  <c r="D49" i="22"/>
  <c r="D50" i="22"/>
  <c r="C51" i="22"/>
  <c r="C49" i="22"/>
  <c r="C50" i="22"/>
  <c r="D45" i="22"/>
  <c r="D46" i="22"/>
  <c r="C47" i="22"/>
  <c r="C45" i="22"/>
  <c r="C46" i="22"/>
  <c r="C44" i="22"/>
  <c r="C43" i="22"/>
  <c r="C39" i="23"/>
  <c r="C38" i="23"/>
  <c r="C37" i="23"/>
  <c r="C36" i="23"/>
  <c r="I40" i="24"/>
  <c r="J40" i="24"/>
  <c r="K40" i="24"/>
  <c r="L40" i="24"/>
  <c r="I41" i="24"/>
  <c r="J41" i="24"/>
  <c r="K41" i="24"/>
  <c r="L41" i="24"/>
  <c r="I42" i="24"/>
  <c r="J42" i="24"/>
  <c r="K42" i="24"/>
  <c r="L42" i="24"/>
  <c r="I43" i="24"/>
  <c r="J43" i="24"/>
  <c r="K43" i="24"/>
  <c r="L43" i="24"/>
  <c r="I44" i="24"/>
  <c r="J44" i="24"/>
  <c r="K44" i="24"/>
  <c r="L44" i="24"/>
  <c r="I45" i="24"/>
  <c r="J45" i="24"/>
  <c r="K45" i="24"/>
  <c r="L45" i="24"/>
  <c r="I46" i="24"/>
  <c r="J46" i="24"/>
  <c r="K46" i="24"/>
  <c r="L46" i="24"/>
  <c r="I47" i="24"/>
  <c r="J47" i="24"/>
  <c r="K47" i="24"/>
  <c r="L47" i="24"/>
  <c r="I48" i="24"/>
  <c r="J48" i="24"/>
  <c r="K48" i="24"/>
  <c r="L48" i="24"/>
  <c r="I49" i="24"/>
  <c r="J49" i="24"/>
  <c r="K49" i="24"/>
  <c r="L49" i="24"/>
  <c r="I50" i="24"/>
  <c r="J50" i="24"/>
  <c r="K50" i="24"/>
  <c r="L50" i="24"/>
  <c r="I51" i="24"/>
  <c r="J51" i="24"/>
  <c r="K51" i="24"/>
  <c r="L51" i="24"/>
  <c r="I52" i="24"/>
  <c r="J52" i="24"/>
  <c r="K52" i="24"/>
  <c r="L52" i="24"/>
  <c r="I53" i="24"/>
  <c r="J53" i="24"/>
  <c r="K53" i="24"/>
  <c r="L53" i="24"/>
  <c r="I54" i="24"/>
  <c r="J54" i="24"/>
  <c r="K54" i="24"/>
  <c r="L54" i="24"/>
  <c r="I55" i="24"/>
  <c r="J55" i="24"/>
  <c r="K55" i="24"/>
  <c r="L55" i="24"/>
  <c r="I56" i="24"/>
  <c r="J56" i="24"/>
  <c r="K56" i="24"/>
  <c r="L56" i="24"/>
  <c r="I57" i="24"/>
  <c r="J57" i="24"/>
  <c r="K57" i="24"/>
  <c r="L57" i="24"/>
  <c r="I58" i="24"/>
  <c r="J58" i="24"/>
  <c r="K58" i="24"/>
  <c r="L58" i="24"/>
  <c r="I59" i="24"/>
  <c r="J59" i="24"/>
  <c r="K59" i="24"/>
  <c r="L59" i="24"/>
  <c r="I60" i="24"/>
  <c r="J60" i="24"/>
  <c r="K60" i="24"/>
  <c r="L60" i="24"/>
  <c r="I61" i="24"/>
  <c r="J61" i="24"/>
  <c r="K61" i="24"/>
  <c r="L61" i="24"/>
  <c r="I62" i="24"/>
  <c r="J62" i="24"/>
  <c r="K62" i="24"/>
  <c r="L62" i="24"/>
  <c r="I63" i="24"/>
  <c r="J63" i="24"/>
  <c r="K63" i="24"/>
  <c r="L63" i="24"/>
  <c r="I64" i="24"/>
  <c r="J64" i="24"/>
  <c r="K64" i="24"/>
  <c r="L64" i="24"/>
  <c r="I65" i="24"/>
  <c r="J65" i="24"/>
  <c r="K65" i="24"/>
  <c r="L65" i="24"/>
  <c r="I66" i="24"/>
  <c r="J66" i="24"/>
  <c r="K66" i="24"/>
  <c r="L66" i="24"/>
  <c r="I67" i="24"/>
  <c r="J67" i="24"/>
  <c r="K67" i="24"/>
  <c r="L67" i="24"/>
  <c r="I68" i="24"/>
  <c r="J68" i="24"/>
  <c r="K68" i="24"/>
  <c r="L68" i="24"/>
  <c r="I69" i="24"/>
  <c r="J69" i="24"/>
  <c r="K69" i="24"/>
  <c r="L69" i="24"/>
  <c r="I70" i="24"/>
  <c r="J70" i="24"/>
  <c r="K70" i="24"/>
  <c r="L70" i="24"/>
  <c r="I71" i="24"/>
  <c r="J71" i="24"/>
  <c r="K71" i="24"/>
  <c r="L71" i="24"/>
  <c r="I72" i="24"/>
  <c r="J72" i="24"/>
  <c r="K72" i="24"/>
  <c r="L72" i="24"/>
  <c r="I73" i="24"/>
  <c r="J73" i="24"/>
  <c r="K73" i="24"/>
  <c r="L73" i="24"/>
  <c r="I74" i="24"/>
  <c r="J74" i="24"/>
  <c r="K74" i="24"/>
  <c r="L74" i="24"/>
  <c r="I75" i="24"/>
  <c r="J75" i="24"/>
  <c r="K75" i="24"/>
  <c r="L75" i="24"/>
  <c r="I76" i="24"/>
  <c r="J76" i="24"/>
  <c r="K76" i="24"/>
  <c r="L76" i="24"/>
  <c r="I77" i="24"/>
  <c r="J77" i="24"/>
  <c r="K77" i="24"/>
  <c r="L77" i="24"/>
  <c r="I78" i="24"/>
  <c r="J78" i="24"/>
  <c r="K78" i="24"/>
  <c r="L78" i="24"/>
  <c r="I79" i="24"/>
  <c r="J79" i="24"/>
  <c r="K79" i="24"/>
  <c r="L79" i="24"/>
  <c r="I80" i="24"/>
  <c r="J80" i="24"/>
  <c r="K80" i="24"/>
  <c r="L80" i="24"/>
  <c r="I81" i="24"/>
  <c r="J81" i="24"/>
  <c r="K81" i="24"/>
  <c r="L81" i="24"/>
  <c r="I82" i="24"/>
  <c r="J82" i="24"/>
  <c r="K82" i="24"/>
  <c r="L82" i="24"/>
  <c r="I83" i="24"/>
  <c r="J83" i="24"/>
  <c r="K83" i="24"/>
  <c r="L83" i="24"/>
  <c r="I84" i="24"/>
  <c r="J84" i="24"/>
  <c r="K84" i="24"/>
  <c r="L84" i="24"/>
  <c r="I85" i="24"/>
  <c r="J39" i="24"/>
  <c r="K39" i="24"/>
  <c r="L39" i="24"/>
  <c r="I39" i="24"/>
  <c r="F82" i="25"/>
  <c r="E82" i="25"/>
  <c r="D82" i="25"/>
  <c r="C82" i="25"/>
  <c r="F81" i="25"/>
  <c r="E81" i="25"/>
  <c r="D81" i="25"/>
  <c r="C81" i="25"/>
  <c r="F80" i="25"/>
  <c r="E80" i="25"/>
  <c r="D80" i="25"/>
  <c r="C80" i="25"/>
  <c r="F79" i="25"/>
  <c r="E79" i="25"/>
  <c r="D79" i="25"/>
  <c r="C79" i="25"/>
  <c r="F78" i="25"/>
  <c r="E78" i="25"/>
  <c r="D78" i="25"/>
  <c r="C78" i="25"/>
  <c r="F77" i="25"/>
  <c r="E77" i="25"/>
  <c r="D77" i="25"/>
  <c r="C77" i="25"/>
  <c r="F76" i="25"/>
  <c r="E76" i="25"/>
  <c r="D76" i="25"/>
  <c r="C76" i="25"/>
  <c r="F75" i="25"/>
  <c r="E75" i="25"/>
  <c r="D75" i="25"/>
  <c r="C75" i="25"/>
  <c r="F74" i="25"/>
  <c r="E74" i="25"/>
  <c r="D74" i="25"/>
  <c r="C74" i="25"/>
  <c r="F73" i="25"/>
  <c r="E73" i="25"/>
  <c r="D73" i="25"/>
  <c r="C73" i="25"/>
  <c r="F72" i="25"/>
  <c r="E72" i="25"/>
  <c r="D72" i="25"/>
  <c r="C72" i="25"/>
  <c r="F71" i="25"/>
  <c r="E71" i="25"/>
  <c r="D71" i="25"/>
  <c r="C71" i="25"/>
  <c r="F70" i="25"/>
  <c r="E70" i="25"/>
  <c r="D70" i="25"/>
  <c r="C70" i="25"/>
  <c r="F69" i="25"/>
  <c r="E69" i="25"/>
  <c r="D69" i="25"/>
  <c r="C69" i="25"/>
  <c r="Q47" i="25"/>
  <c r="F68" i="25"/>
  <c r="E68" i="25"/>
  <c r="D68" i="25"/>
  <c r="C68" i="25"/>
  <c r="F67" i="25"/>
  <c r="E67" i="25"/>
  <c r="D67" i="25"/>
  <c r="C67" i="25"/>
  <c r="Q60" i="25"/>
  <c r="Q59" i="25"/>
  <c r="Q58" i="25"/>
  <c r="Q57" i="25"/>
  <c r="Q56" i="25"/>
  <c r="Q55" i="25"/>
  <c r="Q54" i="25"/>
  <c r="Q53" i="25"/>
  <c r="Q52" i="25"/>
  <c r="Q51" i="25"/>
  <c r="Q50" i="25"/>
  <c r="Q49" i="25"/>
  <c r="Q48" i="25"/>
  <c r="Q46" i="25"/>
  <c r="Q45" i="25"/>
  <c r="F46" i="27"/>
  <c r="G46" i="27"/>
  <c r="H46" i="27"/>
  <c r="F47" i="27"/>
  <c r="G47" i="27"/>
  <c r="H47" i="27"/>
  <c r="F48" i="27"/>
  <c r="G48" i="27"/>
  <c r="H48" i="27"/>
  <c r="F49" i="27"/>
  <c r="G49" i="27"/>
  <c r="H49" i="27"/>
  <c r="F50" i="27"/>
  <c r="G50" i="27"/>
  <c r="H50" i="27"/>
  <c r="F51" i="27"/>
  <c r="G51" i="27"/>
  <c r="H51" i="27"/>
  <c r="F52" i="27"/>
  <c r="G52" i="27"/>
  <c r="H52" i="27"/>
  <c r="F53" i="27"/>
  <c r="G53" i="27"/>
  <c r="H53" i="27"/>
  <c r="F54" i="27"/>
  <c r="G54" i="27"/>
  <c r="H54" i="27"/>
  <c r="F55" i="27"/>
  <c r="G55" i="27"/>
  <c r="H55" i="27"/>
  <c r="F56" i="27"/>
  <c r="G56" i="27"/>
  <c r="H56" i="27"/>
  <c r="F57" i="27"/>
  <c r="G57" i="27"/>
  <c r="H57" i="27"/>
  <c r="E66" i="27"/>
  <c r="D66" i="27"/>
  <c r="C66" i="27"/>
  <c r="B41" i="27"/>
  <c r="B42" i="27"/>
  <c r="B43" i="27"/>
  <c r="B44" i="27"/>
  <c r="B45" i="27"/>
  <c r="B46" i="27"/>
  <c r="B47" i="27"/>
  <c r="B48" i="27"/>
  <c r="B49" i="27"/>
  <c r="B50" i="27"/>
  <c r="B51" i="27"/>
  <c r="B52" i="27"/>
  <c r="B53" i="27"/>
  <c r="B54" i="27"/>
  <c r="B55" i="27"/>
  <c r="B56" i="27"/>
  <c r="B57" i="27"/>
  <c r="B58" i="27"/>
  <c r="B59" i="27"/>
  <c r="B60" i="27"/>
  <c r="B61" i="27"/>
  <c r="B62" i="27"/>
  <c r="B63" i="27"/>
  <c r="B64" i="27"/>
  <c r="F51" i="28"/>
  <c r="C47" i="29"/>
  <c r="D31" i="29"/>
  <c r="D47" i="29"/>
  <c r="E47" i="29"/>
  <c r="C48" i="29"/>
  <c r="C49" i="29"/>
  <c r="C50" i="29"/>
  <c r="C51" i="29"/>
  <c r="C52" i="29"/>
  <c r="C53" i="29"/>
  <c r="C54" i="29"/>
  <c r="C55" i="29"/>
  <c r="C56" i="29"/>
  <c r="C57" i="29"/>
  <c r="D32" i="29"/>
  <c r="D48" i="29"/>
  <c r="D33" i="29"/>
  <c r="D49" i="29"/>
  <c r="D34" i="29"/>
  <c r="D50" i="29"/>
  <c r="D35" i="29"/>
  <c r="D51" i="29"/>
  <c r="D36" i="29"/>
  <c r="D52" i="29"/>
  <c r="D37" i="29"/>
  <c r="D53" i="29"/>
  <c r="D38" i="29"/>
  <c r="D54" i="29"/>
  <c r="D39" i="29"/>
  <c r="D55" i="29"/>
  <c r="D40" i="29"/>
  <c r="D56" i="29"/>
  <c r="D57" i="29"/>
  <c r="D59" i="29"/>
  <c r="E48" i="29"/>
  <c r="E51" i="29"/>
  <c r="E52" i="29"/>
  <c r="E53" i="29"/>
  <c r="E56" i="29"/>
  <c r="B57" i="29"/>
  <c r="B56" i="29"/>
  <c r="B55" i="29"/>
  <c r="B54" i="29"/>
  <c r="B53" i="29"/>
  <c r="B52" i="29"/>
  <c r="B51" i="29"/>
  <c r="B50" i="29"/>
  <c r="B49" i="29"/>
  <c r="B48" i="29"/>
  <c r="B47" i="29"/>
  <c r="H41" i="29"/>
  <c r="H40" i="29"/>
  <c r="H39" i="29"/>
  <c r="H38" i="29"/>
  <c r="H37" i="29"/>
  <c r="H36" i="29"/>
  <c r="H35" i="29"/>
  <c r="H34" i="29"/>
  <c r="H33" i="29"/>
  <c r="H32" i="29"/>
  <c r="H31" i="29"/>
  <c r="I33" i="30"/>
  <c r="D45" i="31"/>
  <c r="C45" i="31"/>
  <c r="D46" i="31"/>
  <c r="C46" i="31"/>
  <c r="C44" i="31"/>
  <c r="C43" i="31"/>
  <c r="C42" i="31"/>
  <c r="D60" i="33"/>
  <c r="G39" i="32"/>
  <c r="F39" i="32"/>
  <c r="E39" i="32"/>
  <c r="D39" i="32"/>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12" i="8"/>
  <c r="F11" i="8"/>
  <c r="F10" i="8"/>
  <c r="F9" i="8"/>
  <c r="F50" i="8"/>
  <c r="H13" i="7"/>
  <c r="I7" i="7"/>
  <c r="H8" i="7"/>
  <c r="I8" i="7"/>
  <c r="H9" i="7"/>
  <c r="I9" i="7"/>
  <c r="H10" i="7"/>
  <c r="H11" i="7"/>
  <c r="H12" i="7"/>
  <c r="H30" i="7"/>
  <c r="I10" i="7"/>
  <c r="I11" i="7"/>
  <c r="I12" i="7"/>
  <c r="I14" i="7"/>
  <c r="H39" i="7"/>
  <c r="H46" i="7"/>
  <c r="H53" i="7"/>
  <c r="G39" i="7"/>
  <c r="G46" i="7"/>
  <c r="G53" i="7"/>
  <c r="D38" i="7"/>
  <c r="D45" i="7"/>
  <c r="D52" i="7"/>
  <c r="F37" i="7"/>
  <c r="F44" i="7"/>
  <c r="F51" i="7"/>
  <c r="D37" i="7"/>
  <c r="D44" i="7"/>
  <c r="D51" i="7"/>
  <c r="G36" i="7"/>
  <c r="G43" i="7"/>
  <c r="G50" i="7"/>
  <c r="D36" i="7"/>
  <c r="D43" i="7"/>
  <c r="D50" i="7"/>
  <c r="G35" i="7"/>
  <c r="G42" i="7"/>
  <c r="G49" i="7"/>
  <c r="F35" i="7"/>
  <c r="F42" i="7"/>
  <c r="F49" i="7"/>
  <c r="H38" i="7"/>
  <c r="G37" i="7"/>
  <c r="F36" i="7"/>
  <c r="D35" i="7"/>
  <c r="K23" i="6"/>
  <c r="J23" i="6"/>
  <c r="J14" i="6"/>
  <c r="K14" i="6"/>
  <c r="J15" i="6"/>
  <c r="K15" i="6"/>
  <c r="J16" i="6"/>
  <c r="K16" i="6"/>
  <c r="J17" i="6"/>
  <c r="K17" i="6"/>
  <c r="J18" i="6"/>
  <c r="K18" i="6"/>
  <c r="J19" i="6"/>
  <c r="K19" i="6"/>
  <c r="J20" i="6"/>
  <c r="K20" i="6"/>
  <c r="J21" i="6"/>
  <c r="K21" i="6"/>
  <c r="J22" i="6"/>
  <c r="K22" i="6"/>
  <c r="K13" i="6"/>
  <c r="K12" i="6"/>
  <c r="J12" i="6"/>
  <c r="J13" i="6"/>
  <c r="K32" i="6"/>
  <c r="F12" i="6"/>
  <c r="G12" i="6"/>
  <c r="H12" i="6"/>
  <c r="F13" i="6"/>
  <c r="G13" i="6"/>
  <c r="H13" i="6"/>
  <c r="F14" i="6"/>
  <c r="G14" i="6"/>
  <c r="H14" i="6"/>
  <c r="F15" i="6"/>
  <c r="G15" i="6"/>
  <c r="H15" i="6"/>
  <c r="F16" i="6"/>
  <c r="G16" i="6"/>
  <c r="H16" i="6"/>
  <c r="F17" i="6"/>
  <c r="G17" i="6"/>
  <c r="H17" i="6"/>
  <c r="F18" i="6"/>
  <c r="G18" i="6"/>
  <c r="H18" i="6"/>
  <c r="F19" i="6"/>
  <c r="G19" i="6"/>
  <c r="H19" i="6"/>
  <c r="F20" i="6"/>
  <c r="G20" i="6"/>
  <c r="H20" i="6"/>
  <c r="F21" i="6"/>
  <c r="G21" i="6"/>
  <c r="H21" i="6"/>
  <c r="F22" i="6"/>
  <c r="G22" i="6"/>
  <c r="H22" i="6"/>
  <c r="F23" i="6"/>
  <c r="G23" i="6"/>
  <c r="H23" i="6"/>
  <c r="E32" i="6"/>
  <c r="D32" i="6"/>
  <c r="C32" i="6"/>
  <c r="B7" i="6"/>
  <c r="B8" i="6"/>
  <c r="B9" i="6"/>
  <c r="B10" i="6"/>
  <c r="B11" i="6"/>
  <c r="B12" i="6"/>
  <c r="B13" i="6"/>
  <c r="B14" i="6"/>
  <c r="B15" i="6"/>
  <c r="B16" i="6"/>
  <c r="B17" i="6"/>
  <c r="B18" i="6"/>
  <c r="B19" i="6"/>
  <c r="B20" i="6"/>
  <c r="B21" i="6"/>
  <c r="B22" i="6"/>
  <c r="B23" i="6"/>
  <c r="B24" i="6"/>
  <c r="B25" i="6"/>
  <c r="B26" i="6"/>
  <c r="B27" i="6"/>
  <c r="B28" i="6"/>
  <c r="B29" i="6"/>
  <c r="B30" i="6"/>
  <c r="D6" i="5"/>
  <c r="E6" i="5"/>
  <c r="F6" i="5"/>
  <c r="G6" i="5"/>
  <c r="H6" i="5"/>
  <c r="I6" i="5"/>
  <c r="J6" i="5"/>
  <c r="J8" i="5"/>
  <c r="J7" i="5"/>
  <c r="E11" i="5"/>
  <c r="E15" i="5"/>
  <c r="E19" i="5"/>
  <c r="D11" i="5"/>
  <c r="F11" i="5"/>
  <c r="F15" i="5"/>
  <c r="F19" i="5"/>
  <c r="G11" i="5"/>
  <c r="G15" i="5"/>
  <c r="G19" i="5"/>
  <c r="H11" i="5"/>
  <c r="H15" i="5"/>
  <c r="H19" i="5"/>
  <c r="F6" i="1"/>
  <c r="F10" i="1"/>
  <c r="F8" i="1"/>
  <c r="F7" i="1"/>
  <c r="B69" i="13"/>
  <c r="B70" i="13"/>
  <c r="B71" i="13"/>
  <c r="E50" i="29"/>
  <c r="E49" i="29"/>
  <c r="E54" i="29"/>
  <c r="E55" i="29"/>
  <c r="E57" i="29"/>
  <c r="E59" i="29"/>
  <c r="G50" i="29"/>
  <c r="J50" i="29"/>
  <c r="D206" i="19"/>
  <c r="F206" i="19"/>
  <c r="E207" i="19"/>
  <c r="F10" i="5"/>
  <c r="H10" i="5"/>
  <c r="H12" i="5"/>
  <c r="H16" i="5"/>
  <c r="E10" i="5"/>
  <c r="G10" i="5"/>
  <c r="G12" i="5"/>
  <c r="G16" i="5"/>
  <c r="D10" i="5"/>
  <c r="I10" i="5"/>
  <c r="I11" i="5"/>
  <c r="I12" i="5"/>
  <c r="I16" i="5"/>
  <c r="C55" i="22"/>
  <c r="C56" i="22"/>
  <c r="C53" i="22"/>
  <c r="H32" i="6"/>
  <c r="H14" i="5"/>
  <c r="H18" i="5"/>
  <c r="H20" i="5"/>
  <c r="H66" i="27"/>
  <c r="G54" i="29"/>
  <c r="J54" i="29"/>
  <c r="F39" i="7"/>
  <c r="F46" i="7"/>
  <c r="F53" i="7"/>
  <c r="D39" i="7"/>
  <c r="D46" i="7"/>
  <c r="D53" i="7"/>
  <c r="F38" i="7"/>
  <c r="F45" i="7"/>
  <c r="F52" i="7"/>
  <c r="C59" i="29"/>
  <c r="D59" i="22"/>
  <c r="D60" i="22"/>
  <c r="F205" i="19"/>
  <c r="G49" i="29"/>
  <c r="J49" i="29"/>
  <c r="D15" i="5"/>
  <c r="D19" i="5"/>
  <c r="I15" i="5"/>
  <c r="I19" i="5"/>
  <c r="J19" i="5"/>
  <c r="H35" i="7"/>
  <c r="H42" i="7"/>
  <c r="H49" i="7"/>
  <c r="H37" i="7"/>
  <c r="H44" i="7"/>
  <c r="H51" i="7"/>
  <c r="I39" i="7"/>
  <c r="I36" i="7"/>
  <c r="I43" i="7"/>
  <c r="I50" i="7"/>
  <c r="I38" i="7"/>
  <c r="I45" i="7"/>
  <c r="I52" i="7"/>
  <c r="C59" i="22"/>
  <c r="C60" i="22"/>
  <c r="H36" i="7"/>
  <c r="H43" i="7"/>
  <c r="H50" i="7"/>
  <c r="G38" i="7"/>
  <c r="G45" i="7"/>
  <c r="G52" i="7"/>
  <c r="I35" i="7"/>
  <c r="I42" i="7"/>
  <c r="I49" i="7"/>
  <c r="I37" i="7"/>
  <c r="I44" i="7"/>
  <c r="I51" i="7"/>
  <c r="D12" i="5"/>
  <c r="J10" i="5"/>
  <c r="J14" i="5"/>
  <c r="D14" i="5"/>
  <c r="D18" i="5"/>
  <c r="E208" i="19"/>
  <c r="D207" i="19"/>
  <c r="F207" i="19"/>
  <c r="G55" i="29"/>
  <c r="J55" i="29"/>
  <c r="G48" i="29"/>
  <c r="J48" i="29"/>
  <c r="G14" i="5"/>
  <c r="G18" i="5"/>
  <c r="G20" i="5"/>
  <c r="E14" i="5"/>
  <c r="E18" i="5"/>
  <c r="E20" i="5"/>
  <c r="E12" i="5"/>
  <c r="E16" i="5"/>
  <c r="G56" i="29"/>
  <c r="J56" i="29"/>
  <c r="G51" i="29"/>
  <c r="J51" i="29"/>
  <c r="G57" i="29"/>
  <c r="J57" i="29"/>
  <c r="I14" i="5"/>
  <c r="I18" i="5"/>
  <c r="I20" i="5"/>
  <c r="F49" i="29"/>
  <c r="F51" i="29"/>
  <c r="F53" i="29"/>
  <c r="F55" i="29"/>
  <c r="F57" i="29"/>
  <c r="F47" i="29"/>
  <c r="F48" i="29"/>
  <c r="F50" i="29"/>
  <c r="F52" i="29"/>
  <c r="F54" i="29"/>
  <c r="F56" i="29"/>
  <c r="F12" i="5"/>
  <c r="F16" i="5"/>
  <c r="F14" i="5"/>
  <c r="F18" i="5"/>
  <c r="F20" i="5"/>
  <c r="L20" i="5"/>
  <c r="G52" i="29"/>
  <c r="J52" i="29"/>
  <c r="G47" i="29"/>
  <c r="G53" i="29"/>
  <c r="J53" i="29"/>
  <c r="J11" i="5"/>
  <c r="J15" i="5"/>
  <c r="I51" i="29"/>
  <c r="H51" i="29"/>
  <c r="J12" i="5"/>
  <c r="J16" i="5"/>
  <c r="D16" i="5"/>
  <c r="H55" i="29"/>
  <c r="I55" i="29"/>
  <c r="J20" i="5"/>
  <c r="J18" i="5"/>
  <c r="D20" i="5"/>
  <c r="H57" i="29"/>
  <c r="I57" i="29"/>
  <c r="D208" i="19"/>
  <c r="F208" i="19"/>
  <c r="E209" i="19"/>
  <c r="H54" i="29"/>
  <c r="I54" i="29"/>
  <c r="H56" i="29"/>
  <c r="I56" i="29"/>
  <c r="H53" i="29"/>
  <c r="I53" i="29"/>
  <c r="F59" i="29"/>
  <c r="H47" i="29"/>
  <c r="I47" i="29"/>
  <c r="H48" i="29"/>
  <c r="I48" i="29"/>
  <c r="J47" i="29"/>
  <c r="G59" i="29"/>
  <c r="H50" i="29"/>
  <c r="I50" i="29"/>
  <c r="H52" i="29"/>
  <c r="I52" i="29"/>
  <c r="H49" i="29"/>
  <c r="I49" i="29"/>
  <c r="E210" i="19"/>
  <c r="D209" i="19"/>
  <c r="F209" i="19"/>
  <c r="H59" i="29"/>
  <c r="D210" i="19"/>
  <c r="F210" i="19"/>
  <c r="E211" i="19"/>
  <c r="D211" i="19"/>
  <c r="F211" i="19"/>
  <c r="E212" i="19"/>
  <c r="E213" i="19"/>
  <c r="D212" i="19"/>
  <c r="F212" i="19"/>
  <c r="E214" i="19"/>
  <c r="D213" i="19"/>
  <c r="F213" i="19"/>
  <c r="D214" i="19"/>
  <c r="F214" i="19"/>
  <c r="E215" i="19"/>
  <c r="E216" i="19"/>
  <c r="D215" i="19"/>
  <c r="F215" i="19"/>
  <c r="D216" i="19"/>
  <c r="F216" i="19"/>
  <c r="E217" i="19"/>
  <c r="E218" i="19"/>
  <c r="D217" i="19"/>
  <c r="F217" i="19"/>
  <c r="D218" i="19"/>
  <c r="F218" i="19"/>
  <c r="E219" i="19"/>
  <c r="D219" i="19"/>
  <c r="F219" i="19"/>
  <c r="E220" i="19"/>
  <c r="E221" i="19"/>
  <c r="D220" i="19"/>
  <c r="F220" i="19"/>
  <c r="E222" i="19"/>
  <c r="D221" i="19"/>
  <c r="F221" i="19"/>
  <c r="D222" i="19"/>
  <c r="F222" i="19"/>
  <c r="E223" i="19"/>
  <c r="E224" i="19"/>
  <c r="D223" i="19"/>
  <c r="F223" i="19"/>
  <c r="D224" i="19"/>
  <c r="F224" i="19"/>
  <c r="E225" i="19"/>
  <c r="E226" i="19"/>
  <c r="D225" i="19"/>
  <c r="F225" i="19"/>
  <c r="D226" i="19"/>
  <c r="F226" i="19"/>
  <c r="E227" i="19"/>
  <c r="D227" i="19"/>
  <c r="F227" i="19"/>
  <c r="E228" i="19"/>
  <c r="E229" i="19"/>
  <c r="D228" i="19"/>
  <c r="F228" i="19"/>
  <c r="E230" i="19"/>
  <c r="D229" i="19"/>
  <c r="F229" i="19"/>
  <c r="D230" i="19"/>
  <c r="F230" i="19"/>
  <c r="E231" i="19"/>
  <c r="E232" i="19"/>
  <c r="D231" i="19"/>
  <c r="F231" i="19"/>
  <c r="D232" i="19"/>
  <c r="F232" i="19"/>
  <c r="E233" i="19"/>
  <c r="E234" i="19"/>
  <c r="D233" i="19"/>
  <c r="F233" i="19"/>
  <c r="D234" i="19"/>
  <c r="F234" i="19"/>
  <c r="E235" i="19"/>
  <c r="D235" i="19"/>
  <c r="F235" i="19"/>
  <c r="E236" i="19"/>
  <c r="E237" i="19"/>
  <c r="D236" i="19"/>
  <c r="F236" i="19"/>
  <c r="E238" i="19"/>
  <c r="D237" i="19"/>
  <c r="F237" i="19"/>
  <c r="D238" i="19"/>
  <c r="F238" i="19"/>
  <c r="E239" i="19"/>
  <c r="E240" i="19"/>
  <c r="D239" i="19"/>
  <c r="F239" i="19"/>
  <c r="D240" i="19"/>
  <c r="F240" i="19"/>
  <c r="E241" i="19"/>
  <c r="E242" i="19"/>
  <c r="D241" i="19"/>
  <c r="F241" i="19"/>
  <c r="D242" i="19"/>
  <c r="F242" i="19"/>
  <c r="E243" i="19"/>
  <c r="D243" i="19"/>
  <c r="F243" i="19"/>
  <c r="E244" i="19"/>
  <c r="E245" i="19"/>
  <c r="D244" i="19"/>
  <c r="F244" i="19"/>
  <c r="E246" i="19"/>
  <c r="D245" i="19"/>
  <c r="F245" i="19"/>
  <c r="D246" i="19"/>
  <c r="F246" i="19"/>
  <c r="E247" i="19"/>
  <c r="E248" i="19"/>
  <c r="D247" i="19"/>
  <c r="F247" i="19"/>
  <c r="D248" i="19"/>
  <c r="F248" i="19"/>
  <c r="E249" i="19"/>
  <c r="E250" i="19"/>
  <c r="D249" i="19"/>
  <c r="F249" i="19"/>
  <c r="D250" i="19"/>
  <c r="F250" i="19"/>
  <c r="E251" i="19"/>
  <c r="D251" i="19"/>
  <c r="F251" i="19"/>
  <c r="E252" i="19"/>
  <c r="E253" i="19"/>
  <c r="D252" i="19"/>
  <c r="F252" i="19"/>
  <c r="E254" i="19"/>
  <c r="D253" i="19"/>
  <c r="F253" i="19"/>
  <c r="D254" i="19"/>
  <c r="F254" i="19"/>
  <c r="E255" i="19"/>
  <c r="E256" i="19"/>
  <c r="D255" i="19"/>
  <c r="F255" i="19"/>
  <c r="D256" i="19"/>
  <c r="F256" i="19"/>
  <c r="E257" i="19"/>
  <c r="E258" i="19"/>
  <c r="D257" i="19"/>
  <c r="F257" i="19"/>
  <c r="D258" i="19"/>
  <c r="F258" i="19"/>
  <c r="E259" i="19"/>
  <c r="D259" i="19"/>
  <c r="F259" i="19"/>
  <c r="E260" i="19"/>
  <c r="E261" i="19"/>
  <c r="D260" i="19"/>
  <c r="F260" i="19"/>
  <c r="E262" i="19"/>
  <c r="D261" i="19"/>
  <c r="F261" i="19"/>
  <c r="D262" i="19"/>
  <c r="F262" i="19"/>
  <c r="E263" i="19"/>
  <c r="E264" i="19"/>
  <c r="D263" i="19"/>
  <c r="F263" i="19"/>
  <c r="D264" i="19"/>
  <c r="F264" i="19"/>
  <c r="E265" i="19"/>
  <c r="E266" i="19"/>
  <c r="D265" i="19"/>
  <c r="F265" i="19"/>
  <c r="D266" i="19"/>
  <c r="F266" i="19"/>
  <c r="E267" i="19"/>
  <c r="D267" i="19"/>
  <c r="F267" i="19"/>
  <c r="E268" i="19"/>
  <c r="E269" i="19"/>
  <c r="D268" i="19"/>
  <c r="F268" i="19"/>
  <c r="E270" i="19"/>
  <c r="D269" i="19"/>
  <c r="F269" i="19"/>
  <c r="D270" i="19"/>
  <c r="F270" i="19"/>
  <c r="E271" i="19"/>
  <c r="E272" i="19"/>
  <c r="D271" i="19"/>
  <c r="F271" i="19"/>
  <c r="D272" i="19"/>
  <c r="F272" i="19"/>
  <c r="E273" i="19"/>
  <c r="E274" i="19"/>
  <c r="D273" i="19"/>
  <c r="F273" i="19"/>
  <c r="D274" i="19"/>
  <c r="F274" i="19"/>
  <c r="E275" i="19"/>
  <c r="D275" i="19"/>
  <c r="F275" i="19"/>
  <c r="E276" i="19"/>
  <c r="E277" i="19"/>
  <c r="D276" i="19"/>
  <c r="F276" i="19"/>
  <c r="E278" i="19"/>
  <c r="D277" i="19"/>
  <c r="F277" i="19"/>
  <c r="D278" i="19"/>
  <c r="F278" i="19"/>
</calcChain>
</file>

<file path=xl/sharedStrings.xml><?xml version="1.0" encoding="utf-8"?>
<sst xmlns="http://schemas.openxmlformats.org/spreadsheetml/2006/main" count="1727" uniqueCount="1216">
  <si>
    <t>Notes: Right-hand axis, net US$ billion additional borrowed in year shown by the bars in the graph.</t>
  </si>
  <si>
    <t>-</t>
  </si>
  <si>
    <t>change (%)</t>
  </si>
  <si>
    <t xml:space="preserve"> Scotland  </t>
  </si>
  <si>
    <t xml:space="preserve"> 92-93  </t>
  </si>
  <si>
    <t xml:space="preserve"> 93-94  </t>
  </si>
  <si>
    <t xml:space="preserve"> 94-95  </t>
  </si>
  <si>
    <t xml:space="preserve"> 95-96  </t>
  </si>
  <si>
    <t xml:space="preserve"> 96-97  </t>
  </si>
  <si>
    <t xml:space="preserve"> 97-98  </t>
  </si>
  <si>
    <t xml:space="preserve"> 98-99  </t>
  </si>
  <si>
    <t xml:space="preserve"> 99-00  </t>
  </si>
  <si>
    <t xml:space="preserve"> 00-01  </t>
  </si>
  <si>
    <t xml:space="preserve"> 01-02  </t>
  </si>
  <si>
    <t xml:space="preserve"> 02-03  </t>
  </si>
  <si>
    <t xml:space="preserve"> 03-04  </t>
  </si>
  <si>
    <t xml:space="preserve"> 04-05  </t>
  </si>
  <si>
    <t xml:space="preserve"> 05-06  </t>
  </si>
  <si>
    <t xml:space="preserve"> Argyll &amp; Clyde  </t>
  </si>
  <si>
    <t xml:space="preserve"> Argyll &amp; Clyde (GG)  </t>
  </si>
  <si>
    <t xml:space="preserve"> Argyll &amp; Clyde (H)  </t>
  </si>
  <si>
    <t xml:space="preserve"> Ayrshire &amp;Arran  </t>
  </si>
  <si>
    <t xml:space="preserve"> Borders  </t>
  </si>
  <si>
    <t xml:space="preserve"> Dumfries &amp; Galloway  </t>
  </si>
  <si>
    <t xml:space="preserve"> Fife  </t>
  </si>
  <si>
    <t xml:space="preserve"> Forth Valley  </t>
  </si>
  <si>
    <t xml:space="preserve"> Grampian  </t>
  </si>
  <si>
    <t xml:space="preserve"> Greater Glasgow  </t>
  </si>
  <si>
    <t xml:space="preserve"> Highland  </t>
  </si>
  <si>
    <t xml:space="preserve"> Lanarkshire  </t>
  </si>
  <si>
    <t xml:space="preserve"> Lothian  </t>
  </si>
  <si>
    <t xml:space="preserve"> Orkney  </t>
  </si>
  <si>
    <t xml:space="preserve"> Shetland  </t>
  </si>
  <si>
    <t xml:space="preserve"> Tayside  </t>
  </si>
  <si>
    <t xml:space="preserve"> Western Isles  </t>
  </si>
  <si>
    <t>Source: NHS Quality Improvement Scotland (2007) NHS quality improvement Scotland: Clinical</t>
  </si>
  <si>
    <t>indicators 2007, Glasgow: NHS Quality Improvement Scotland, Table 1.1, p 12</t>
  </si>
  <si>
    <t>Source: Drawn initially in Dorling (2006) ’Class alignment’, Renewal: The Journal of Labour Politics,</t>
  </si>
  <si>
    <t>Election</t>
  </si>
  <si>
    <t>Concentration</t>
  </si>
  <si>
    <t>1910d</t>
  </si>
  <si>
    <t>1910j</t>
  </si>
  <si>
    <t>1974f</t>
  </si>
  <si>
    <t>1974o</t>
  </si>
  <si>
    <t>Pre-tax</t>
  </si>
  <si>
    <t>Post-tax</t>
  </si>
  <si>
    <t>Source: Atkinson, A.B. (2003) ‘Top incomes in the United Kingdom over the twentieth century’,</t>
  </si>
  <si>
    <t>Births</t>
  </si>
  <si>
    <t xml:space="preserve">Net lifetime migration </t>
  </si>
  <si>
    <t>Deaths within England and Wales of people born in this year</t>
  </si>
  <si>
    <t xml:space="preserve">% net migration of birth cohort </t>
  </si>
  <si>
    <t>Source: Dorling (2009) Migration: A long run perspective, London: IPPR, Figure 8. The graph shows</t>
  </si>
  <si>
    <t>how many more people entered than left these countries, as a proportion of births, including</t>
  </si>
  <si>
    <t>official projections up to 2080. Estimates and projections are as follows:</t>
  </si>
  <si>
    <t>Two+ Cars</t>
  </si>
  <si>
    <t>One car</t>
  </si>
  <si>
    <t>Source: ONS (2008) Wealth and assets survey: Initial reports, London: ONS, Table 3</t>
  </si>
  <si>
    <t>Enumeration period: July 2006 through June 2007</t>
  </si>
  <si>
    <t>Source: Foster, J.B. (2006) ‘The household debt bubble’, Monthly Review, vol 58, no 1 (www.</t>
  </si>
  <si>
    <t>Change</t>
  </si>
  <si>
    <t>From year</t>
  </si>
  <si>
    <t>Figure 18: Poverty, car exhaust emissions and pollution inhaled in Britain, by area, 1999</t>
  </si>
  <si>
    <t>Social Security</t>
  </si>
  <si>
    <t>Taxation</t>
  </si>
  <si>
    <t>The value of 20.515 can be found from standard tables such as those given here: http://www.medcalc.be/manual/chi-square-table.php</t>
  </si>
  <si>
    <t>Adults who did not or could not vote in the latest US presidential elections</t>
  </si>
  <si>
    <t>The standard function in excel gives a p value of 0.0000015 as shown above, you can alter that value by altering the data.</t>
  </si>
  <si>
    <t>National income share of best-off 1%</t>
  </si>
  <si>
    <t>[c] initially in Dorling (2006) ’Class alignment’, Renewal: The Journal of Labour Politics,
vol 41, no 1, p 849.</t>
  </si>
  <si>
    <t>As of February 2010 third quarter mortgage debt flow was US$-370 billion, consumer credit US$-82 billion, total debt increase had fallen under a trillion dollars for the</t>
  </si>
  <si>
    <t xml:space="preserve">Household debt service payments and financial obligations as a percentage of disposable personal income; seasonally adjusted </t>
  </si>
  <si>
    <t>Quarter</t>
  </si>
  <si>
    <t>DSR</t>
  </si>
  <si>
    <t>FOR</t>
  </si>
  <si>
    <t>Renter</t>
  </si>
  <si>
    <t>Homeowner</t>
  </si>
  <si>
    <t>Mortgage</t>
  </si>
  <si>
    <t>80q2</t>
  </si>
  <si>
    <t>80q3</t>
  </si>
  <si>
    <t>80q4</t>
  </si>
  <si>
    <t>81q1</t>
  </si>
  <si>
    <t>81q2</t>
  </si>
  <si>
    <t>81q3</t>
  </si>
  <si>
    <t>81q4</t>
  </si>
  <si>
    <t>82q2</t>
  </si>
  <si>
    <t>82q3</t>
  </si>
  <si>
    <t>82q4</t>
  </si>
  <si>
    <t>83q1</t>
  </si>
  <si>
    <t>83q2</t>
  </si>
  <si>
    <t>83q3</t>
  </si>
  <si>
    <t>83q4</t>
  </si>
  <si>
    <t>84q2</t>
  </si>
  <si>
    <t>84q3</t>
  </si>
  <si>
    <t>84q4</t>
  </si>
  <si>
    <t>85q1</t>
  </si>
  <si>
    <t>85q2</t>
  </si>
  <si>
    <t>85q3</t>
  </si>
  <si>
    <t>85q4</t>
  </si>
  <si>
    <t>86q2</t>
  </si>
  <si>
    <t>86q3</t>
  </si>
  <si>
    <t>86q4</t>
  </si>
  <si>
    <t>87q1</t>
  </si>
  <si>
    <t>87q2</t>
  </si>
  <si>
    <t>87q3</t>
  </si>
  <si>
    <t>87q4</t>
  </si>
  <si>
    <t>88q2</t>
  </si>
  <si>
    <t>88q3</t>
  </si>
  <si>
    <t>88q4</t>
  </si>
  <si>
    <t>89q1</t>
  </si>
  <si>
    <t>89q2</t>
  </si>
  <si>
    <t>89q3</t>
  </si>
  <si>
    <t>89q4</t>
  </si>
  <si>
    <t>90q2</t>
  </si>
  <si>
    <t>90q3</t>
  </si>
  <si>
    <t>90q4</t>
  </si>
  <si>
    <t>91q1</t>
  </si>
  <si>
    <t>91q2</t>
  </si>
  <si>
    <t>91q3</t>
  </si>
  <si>
    <t>91q4</t>
  </si>
  <si>
    <t>92q2</t>
  </si>
  <si>
    <t>92q3</t>
  </si>
  <si>
    <t>92q4</t>
  </si>
  <si>
    <t>93q1</t>
  </si>
  <si>
    <t>93q2</t>
  </si>
  <si>
    <t>93q3</t>
  </si>
  <si>
    <t>93q4</t>
  </si>
  <si>
    <t>94q2</t>
  </si>
  <si>
    <t>94q3</t>
  </si>
  <si>
    <t>94q4</t>
  </si>
  <si>
    <t>95q1</t>
  </si>
  <si>
    <t>95q2</t>
  </si>
  <si>
    <t>95q3</t>
  </si>
  <si>
    <t>95q4</t>
  </si>
  <si>
    <t>96q2</t>
  </si>
  <si>
    <t>96q3</t>
  </si>
  <si>
    <t>96q4</t>
  </si>
  <si>
    <t>97q1</t>
  </si>
  <si>
    <t>97q2</t>
  </si>
  <si>
    <t>97q3</t>
  </si>
  <si>
    <t>97q4</t>
  </si>
  <si>
    <t>98q2</t>
  </si>
  <si>
    <t>98q3</t>
  </si>
  <si>
    <t>98q4</t>
  </si>
  <si>
    <t>99q1</t>
  </si>
  <si>
    <t>99q2</t>
  </si>
  <si>
    <t>99q3</t>
  </si>
  <si>
    <t>99q4</t>
  </si>
  <si>
    <t>00q2</t>
  </si>
  <si>
    <t>00q3</t>
  </si>
  <si>
    <t>00q4</t>
  </si>
  <si>
    <t>01q1</t>
  </si>
  <si>
    <t>01q2</t>
  </si>
  <si>
    <t>01q3</t>
  </si>
  <si>
    <t>01q4</t>
  </si>
  <si>
    <t>02q2</t>
  </si>
  <si>
    <t>02q3</t>
  </si>
  <si>
    <t>02q4</t>
  </si>
  <si>
    <t>03q1</t>
  </si>
  <si>
    <t>03q2</t>
  </si>
  <si>
    <t>03q3</t>
  </si>
  <si>
    <t>03q4</t>
  </si>
  <si>
    <t>04q2</t>
  </si>
  <si>
    <t>04q3</t>
  </si>
  <si>
    <t>04q4</t>
  </si>
  <si>
    <t>05q1</t>
  </si>
  <si>
    <t>05q2</t>
  </si>
  <si>
    <t>05q3</t>
  </si>
  <si>
    <t>05q4</t>
  </si>
  <si>
    <t>06q2</t>
  </si>
  <si>
    <t>06q3</t>
  </si>
  <si>
    <t>06q4</t>
  </si>
  <si>
    <t>07q1</t>
  </si>
  <si>
    <t>07q2</t>
  </si>
  <si>
    <t>07q3</t>
  </si>
  <si>
    <t>07q4</t>
  </si>
  <si>
    <t>08q2</t>
  </si>
  <si>
    <t>08q3</t>
  </si>
  <si>
    <t>08q4</t>
  </si>
  <si>
    <t>Source: Derived from data provided by the Federal Reserve Board on required debt payments</t>
  </si>
  <si>
    <t>on mortgage and consumer debt, car lease payments, rental payments, insurance and property</t>
  </si>
  <si>
    <t>tax payments (www.federalreserve.gov/releases/housedebt/). For a series of just mortgage and</t>
  </si>
  <si>
    <t>consumer debt see Chart 1 in Foster, J.B. (2006) ‘The household debt bubble’, Monthly Review, vol</t>
  </si>
  <si>
    <t>58, no 1 (www.monthlyreview.org/0506jbf.htm). Data plotted here is the Total FOR series (see below):</t>
  </si>
  <si>
    <t>people live about a year longer on average; identical houses cost much more; people in similar</t>
  </si>
  <si>
    <t>situations are more likely to vote Conservative below than above the line, and much more besides.</t>
  </si>
  <si>
    <t>Rate</t>
  </si>
  <si>
    <r>
      <t xml:space="preserve"> </t>
    </r>
    <r>
      <rPr>
        <sz val="10"/>
        <color indexed="8"/>
        <rFont val="Arial"/>
        <family val="2"/>
      </rPr>
      <t xml:space="preserve">776 </t>
    </r>
    <r>
      <rPr>
        <sz val="10"/>
        <rFont val="Arial"/>
        <family val="2"/>
      </rPr>
      <t xml:space="preserve"> </t>
    </r>
  </si>
  <si>
    <r>
      <t xml:space="preserve"> </t>
    </r>
    <r>
      <rPr>
        <sz val="10"/>
        <color indexed="8"/>
        <rFont val="Arial"/>
        <family val="2"/>
      </rPr>
      <t xml:space="preserve">1710 </t>
    </r>
    <r>
      <rPr>
        <sz val="10"/>
        <rFont val="Arial"/>
        <family val="2"/>
      </rPr>
      <t xml:space="preserve"> </t>
    </r>
  </si>
  <si>
    <r>
      <t xml:space="preserve"> </t>
    </r>
    <r>
      <rPr>
        <sz val="10"/>
        <color indexed="8"/>
        <rFont val="Arial"/>
        <family val="2"/>
      </rPr>
      <t xml:space="preserve">792 </t>
    </r>
    <r>
      <rPr>
        <sz val="10"/>
        <rFont val="Arial"/>
        <family val="2"/>
      </rPr>
      <t xml:space="preserve"> </t>
    </r>
  </si>
  <si>
    <r>
      <t xml:space="preserve"> </t>
    </r>
    <r>
      <rPr>
        <sz val="10"/>
        <color indexed="8"/>
        <rFont val="Arial"/>
        <family val="2"/>
      </rPr>
      <t xml:space="preserve">336 </t>
    </r>
    <r>
      <rPr>
        <sz val="10"/>
        <rFont val="Arial"/>
        <family val="2"/>
      </rPr>
      <t xml:space="preserve"> </t>
    </r>
  </si>
  <si>
    <r>
      <t xml:space="preserve"> </t>
    </r>
    <r>
      <rPr>
        <sz val="10"/>
        <color indexed="8"/>
        <rFont val="Arial"/>
        <family val="2"/>
      </rPr>
      <t xml:space="preserve">542 </t>
    </r>
    <r>
      <rPr>
        <sz val="10"/>
        <rFont val="Arial"/>
        <family val="2"/>
      </rPr>
      <t xml:space="preserve"> </t>
    </r>
  </si>
  <si>
    <r>
      <t xml:space="preserve"> </t>
    </r>
    <r>
      <rPr>
        <sz val="10"/>
        <color indexed="8"/>
        <rFont val="Arial"/>
        <family val="2"/>
      </rPr>
      <t xml:space="preserve">2762 </t>
    </r>
    <r>
      <rPr>
        <sz val="10"/>
        <rFont val="Arial"/>
        <family val="2"/>
      </rPr>
      <t xml:space="preserve"> </t>
    </r>
  </si>
  <si>
    <r>
      <t xml:space="preserve"> </t>
    </r>
    <r>
      <rPr>
        <sz val="10"/>
        <color indexed="8"/>
        <rFont val="Arial"/>
        <family val="2"/>
      </rPr>
      <t xml:space="preserve">4023 </t>
    </r>
    <r>
      <rPr>
        <sz val="10"/>
        <rFont val="Arial"/>
        <family val="2"/>
      </rPr>
      <t xml:space="preserve"> </t>
    </r>
  </si>
  <si>
    <r>
      <t xml:space="preserve"> </t>
    </r>
    <r>
      <rPr>
        <sz val="10"/>
        <color indexed="8"/>
        <rFont val="Arial"/>
        <family val="2"/>
      </rPr>
      <t xml:space="preserve">558 </t>
    </r>
    <r>
      <rPr>
        <sz val="10"/>
        <rFont val="Arial"/>
        <family val="2"/>
      </rPr>
      <t xml:space="preserve"> </t>
    </r>
  </si>
  <si>
    <r>
      <t xml:space="preserve"> </t>
    </r>
    <r>
      <rPr>
        <sz val="10"/>
        <color indexed="8"/>
        <rFont val="Arial"/>
        <family val="2"/>
      </rPr>
      <t xml:space="preserve">665 </t>
    </r>
    <r>
      <rPr>
        <sz val="10"/>
        <rFont val="Arial"/>
        <family val="2"/>
      </rPr>
      <t xml:space="preserve"> </t>
    </r>
  </si>
  <si>
    <r>
      <t xml:space="preserve"> </t>
    </r>
    <r>
      <rPr>
        <sz val="10"/>
        <color indexed="8"/>
        <rFont val="Arial"/>
        <family val="2"/>
      </rPr>
      <t xml:space="preserve">429 </t>
    </r>
    <r>
      <rPr>
        <sz val="10"/>
        <rFont val="Arial"/>
        <family val="2"/>
      </rPr>
      <t xml:space="preserve"> </t>
    </r>
  </si>
  <si>
    <r>
      <t xml:space="preserve"> </t>
    </r>
    <r>
      <rPr>
        <sz val="10"/>
        <color indexed="8"/>
        <rFont val="Arial"/>
        <family val="2"/>
      </rPr>
      <t xml:space="preserve">4984 </t>
    </r>
    <r>
      <rPr>
        <sz val="10"/>
        <rFont val="Arial"/>
        <family val="2"/>
      </rPr>
      <t xml:space="preserve"> </t>
    </r>
  </si>
  <si>
    <r>
      <t xml:space="preserve"> </t>
    </r>
    <r>
      <rPr>
        <sz val="10"/>
        <color indexed="8"/>
        <rFont val="Arial"/>
        <family val="2"/>
      </rPr>
      <t xml:space="preserve">1691 </t>
    </r>
    <r>
      <rPr>
        <sz val="10"/>
        <rFont val="Arial"/>
        <family val="2"/>
      </rPr>
      <t xml:space="preserve"> </t>
    </r>
  </si>
  <si>
    <t>Women</t>
  </si>
  <si>
    <t>1900s</t>
  </si>
  <si>
    <t>1910s</t>
  </si>
  <si>
    <t>1920s</t>
  </si>
  <si>
    <t>1930s</t>
  </si>
  <si>
    <t>1940s</t>
  </si>
  <si>
    <t>1950s</t>
  </si>
  <si>
    <t>1960s</t>
  </si>
  <si>
    <t>1970s</t>
  </si>
  <si>
    <t>1980s</t>
  </si>
  <si>
    <t>1990s</t>
  </si>
  <si>
    <t>2000s</t>
  </si>
  <si>
    <t>Decade</t>
  </si>
  <si>
    <t>Cumulative</t>
  </si>
  <si>
    <t>Women(%)</t>
  </si>
  <si>
    <t>Source: http://nobelprize.org/index.html; note that since the 1950s almost all the prizes for</t>
  </si>
  <si>
    <t xml:space="preserve"> Group number  </t>
  </si>
  <si>
    <t xml:space="preserve"> Necessities poor  </t>
  </si>
  <si>
    <t xml:space="preserve"> Subjectively poor  </t>
  </si>
  <si>
    <t xml:space="preserve"> Low income poor  </t>
  </si>
  <si>
    <t xml:space="preserve"> 1 </t>
  </si>
  <si>
    <t xml:space="preserve"> yes  </t>
  </si>
  <si>
    <t xml:space="preserve"> 2 </t>
  </si>
  <si>
    <t xml:space="preserve"> no  </t>
  </si>
  <si>
    <t xml:space="preserve"> 3 </t>
  </si>
  <si>
    <t xml:space="preserve"> 4 </t>
  </si>
  <si>
    <t xml:space="preserve"> 5 </t>
  </si>
  <si>
    <t xml:space="preserve"> 6 </t>
  </si>
  <si>
    <t xml:space="preserve"> 7 </t>
  </si>
  <si>
    <t xml:space="preserve"> 8 </t>
  </si>
  <si>
    <t>Figure 6: Proportion of households poor by different measures (%), Britain, 1999</t>
  </si>
  <si>
    <t>Note: The sixth who are poor on at least two criteria are shown in the areas with percentages</t>
  </si>
  <si>
    <t>labelled in them (5.5%+3.4%+1.8%+5.6%=16.3%, and 67%=100%–16%–6%–4%–7%).</t>
  </si>
  <si>
    <t>Source: Drawn from figures given in table 6 of the original study: Bradshaw, J. and Finch, N. (2003)</t>
  </si>
  <si>
    <t>Figure 7: Geographical distribution of paupers, England and Wales, 1891</t>
  </si>
  <si>
    <t>Pearson, K (1895) ‘Contributions to the mathematical theory of evolution – II. Skew variation in homogeneous</t>
  </si>
  <si>
    <t>Figure 8: Circling from exclusion to inclusion and back again (model)</t>
  </si>
  <si>
    <t>International Poverty Research, University of Bristol (www.bris.ac.uk/poverty/).</t>
  </si>
  <si>
    <t>details of various of the works (where earlier versions appear) at the Townsend Centre for</t>
  </si>
  <si>
    <t>Source: Adapted from David Gordon’s original and much replicated drawing. See publication</t>
  </si>
  <si>
    <t>Central Africa</t>
  </si>
  <si>
    <t>Northern Africa</t>
  </si>
  <si>
    <t>Asia Pacific</t>
  </si>
  <si>
    <t>Middle East</t>
  </si>
  <si>
    <t>Eastern Asia</t>
  </si>
  <si>
    <t>South America</t>
  </si>
  <si>
    <t>Eastern Europe</t>
  </si>
  <si>
    <t>North America</t>
  </si>
  <si>
    <t>Western Europe</t>
  </si>
  <si>
    <t>Japan</t>
  </si>
  <si>
    <t>Africa</t>
  </si>
  <si>
    <t>Asia</t>
  </si>
  <si>
    <t>Americas</t>
  </si>
  <si>
    <t>Europe</t>
  </si>
  <si>
    <t>6$ a day</t>
  </si>
  <si>
    <t>Figure 9: Distribution of income inequality (US$), worldwide, 2000</t>
  </si>
  <si>
    <t>GDP /capita</t>
  </si>
  <si>
    <t>South-eastern Africa</t>
  </si>
  <si>
    <t>South-ern Asia</t>
  </si>
  <si>
    <t xml:space="preserve">Millions of people living in household by minimum annual income (US$ppp) by Worldmapper Region (www.worldmapper.org) </t>
  </si>
  <si>
    <t>Dollars a day (USppp)</t>
  </si>
  <si>
    <t>40c a day</t>
  </si>
  <si>
    <t>1.4$ a day</t>
  </si>
  <si>
    <t>3$ a day</t>
  </si>
  <si>
    <t>70c a day</t>
  </si>
  <si>
    <t>Notes: X-axis shows a continuous log scale of annual income in comparable dollars, Y-axis shows</t>
  </si>
  <si>
    <t>millions of people living in families supported by such incomes.</t>
  </si>
  <si>
    <t>Source: Figures (in purchase power parity, US$) derived from estimates by Angus Maddison, from</t>
  </si>
  <si>
    <t>versiion produced in spreadsheets given in ww.worldmapper.org, based in turn on UNDP income</t>
  </si>
  <si>
    <t>GDP per capita in US$ (ppp) by continent</t>
  </si>
  <si>
    <t>Change in GDP in the ten years to date</t>
  </si>
  <si>
    <t>Source: Figures (growth in the decade to year shown) derived from estimates by Angus Maddison,</t>
  </si>
  <si>
    <t>Very Difficult</t>
  </si>
  <si>
    <t>Difficult to Manage</t>
  </si>
  <si>
    <t>Coping</t>
  </si>
  <si>
    <t>Living Comfortably</t>
  </si>
  <si>
    <t>Mean Average</t>
  </si>
  <si>
    <t>Source: Derived from ONS (2006) Social Trends (No 36), London: Palgrave Macmillan, table 5.15,</t>
  </si>
  <si>
    <t>p 78, mean of 1984, 1994 and 2004 surveys.</t>
  </si>
  <si>
    <t>Decile</t>
  </si>
  <si>
    <t>1921-25</t>
  </si>
  <si>
    <t>1926-30</t>
  </si>
  <si>
    <t>1931-35</t>
  </si>
  <si>
    <t>1936-39</t>
  </si>
  <si>
    <t>1950-53</t>
  </si>
  <si>
    <t>1959-63</t>
  </si>
  <si>
    <t>1969-73</t>
  </si>
  <si>
    <t>1981-85</t>
  </si>
  <si>
    <t>1986-89</t>
  </si>
  <si>
    <t>1990-92</t>
  </si>
  <si>
    <t>1993-95</t>
  </si>
  <si>
    <t>1996-97</t>
  </si>
  <si>
    <t>1999-2001</t>
  </si>
  <si>
    <t>2002-04</t>
  </si>
  <si>
    <t>2004-06</t>
  </si>
  <si>
    <t>Ratio</t>
  </si>
  <si>
    <t>RII</t>
  </si>
  <si>
    <t>Worse of 30%</t>
  </si>
  <si>
    <t>Best off 10%</t>
  </si>
  <si>
    <t>Note: The line marked by white squares shows how much lower the age-sex standardised under</t>
  </si>
  <si>
    <t>Source: Dorling and Thomas (2009) ‘Geographical inequalities in health over the last century’, in</t>
  </si>
  <si>
    <t>inequality estimates for each country. Derivation shown below:</t>
  </si>
  <si>
    <t>from versions provided in spreadsheets given in www.worldmapper.org (constant 1990 $ used here):</t>
  </si>
  <si>
    <t>‘‘Overlaps in dimensions of poverty’, Journal of Social Policy, vol 32, no 4, pp 513-25. Figures:</t>
  </si>
  <si>
    <t>Proportions of households falling into each category of poverty:</t>
  </si>
  <si>
    <t>Proportion (%)</t>
  </si>
  <si>
    <t>participation of local areas: www.hefce.ac.uk/Widen/polar/      Figures respectively are:</t>
  </si>
  <si>
    <t>PISA study of learning skills among 15-year-olds, Paris: OECD, derived from figures in table 1, p 20:</t>
  </si>
  <si>
    <t>Table 2: Injustices, social evils, political, philosophical and public labels combined</t>
  </si>
  <si>
    <t>1942 Past</t>
  </si>
  <si>
    <t>1983 Political</t>
  </si>
  <si>
    <t>2007 Philosophical</t>
  </si>
  <si>
    <t>2008 Public</t>
  </si>
  <si>
    <t>2010 Injustice</t>
  </si>
  <si>
    <t>skills and ability</t>
  </si>
  <si>
    <t>compassion and respect</t>
  </si>
  <si>
    <t>4. Problems concerning young people, family</t>
  </si>
  <si>
    <t>breakdown and poor parenting</t>
  </si>
  <si>
    <t>5. Threats to experiencing and expressing</t>
  </si>
  <si>
    <t>emotions freely</t>
  </si>
  <si>
    <t>3. A decline in values, lack of tolerance,</t>
  </si>
  <si>
    <t>4. Threats to sense, using imagination, and thought</t>
  </si>
  <si>
    <t>6. Differences in</t>
  </si>
  <si>
    <t>Ignorance</t>
  </si>
  <si>
    <t>Elitism</t>
  </si>
  <si>
    <t>Exclusion</t>
  </si>
  <si>
    <t>Want</t>
  </si>
  <si>
    <t>1. The exploitation</t>
  </si>
  <si>
    <t>of those who work</t>
  </si>
  <si>
    <t>3. Threats to bodily integrity</t>
  </si>
  <si>
    <t>9. Threats to play, ability to relax, take Sabbaths</t>
  </si>
  <si>
    <t>and holidays</t>
  </si>
  <si>
    <t>1. Problems caused by individualism, consumerism,</t>
  </si>
  <si>
    <t>decline in community life</t>
  </si>
  <si>
    <t>2. Excessive use of drugs and alcohol, both as</t>
  </si>
  <si>
    <t>consequence and causes</t>
  </si>
  <si>
    <t>5. Inequality and poverty, corrosive evil in an</t>
  </si>
  <si>
    <t>affluent society</t>
  </si>
  <si>
    <t>Prejudice</t>
  </si>
  <si>
    <t>Idleness</t>
  </si>
  <si>
    <t>(sexism</t>
  </si>
  <si>
    <t>and</t>
  </si>
  <si>
    <t>racism)</t>
  </si>
  <si>
    <t>5. The economic</t>
  </si>
  <si>
    <t>subordination of</t>
  </si>
  <si>
    <t>women</t>
  </si>
  <si>
    <t>3. Unemployment</t>
  </si>
  <si>
    <t>6. Threats to being able to use practical reason (to</t>
  </si>
  <si>
    <t>be able to contribute)</t>
  </si>
  <si>
    <t>7. Threats to affiliation, to belonging, having</t>
  </si>
  <si>
    <t>mutual respect</t>
  </si>
  <si>
    <t>7. Violence and crime, child abuse and exploitation</t>
  </si>
  <si>
    <t>8. Gender inequality, inequalities embedded in</t>
  </si>
  <si>
    <t>current thinking</t>
  </si>
  <si>
    <t>9. Intolerance resulting from the beliefs of many</t>
  </si>
  <si>
    <t>religions, and similar ideas</t>
  </si>
  <si>
    <t>10. Problems of attitudes to social diversity and</t>
  </si>
  <si>
    <t>immigration</t>
  </si>
  <si>
    <t>Greed</t>
  </si>
  <si>
    <t>Squalor</t>
  </si>
  <si>
    <t>2. The inheritance</t>
  </si>
  <si>
    <t>of wealth by a</t>
  </si>
  <si>
    <t>minority</t>
  </si>
  <si>
    <t>10. Threats to having control over one’s</t>
  </si>
  <si>
    <t>environment (to having rights)</t>
  </si>
  <si>
    <t>8. Threats to other species, lack of concern sure to</t>
  </si>
  <si>
    <t>backfire</t>
  </si>
  <si>
    <t>6. Problems caused by big business, apathy and a</t>
  </si>
  <si>
    <t>democratic deficit</t>
  </si>
  <si>
    <t>12. Environmental issues, selfishness and insularity</t>
  </si>
  <si>
    <t>Despair</t>
  </si>
  <si>
    <t>Disease</t>
  </si>
  <si>
    <t>4. Infirmity and</t>
  </si>
  <si>
    <t>the problems of</t>
  </si>
  <si>
    <t>old age</t>
  </si>
  <si>
    <t>1. Threats to life</t>
  </si>
  <si>
    <t>2. Threats to bodily health</t>
  </si>
  <si>
    <t>11. Health problems, especially lack of care for</t>
  </si>
  <si>
    <t>older people</t>
  </si>
  <si>
    <t>Sources: First column: this book. Second column: past evils, William Beveridge’s well-known labels and popular additions in brackets. Third column: political labels from</t>
  </si>
  <si>
    <t>socialists (Cockshott and Cottrell, 1983, pp 11, 12). Fourth column: philosophical labels from philosophers (Wolff and de-Shalit, 2007, pp 38-9). The most important are</t>
  </si>
  <si>
    <t>newspapers (Mackay, 2008) and think-tank projects and surveys (Watts, 2008, p 6). Numbering is from original publications.</t>
  </si>
  <si>
    <t>claimed to be 1, 2, 3, 4, 7 and 10, see pp 106 and 191, and for some extra ones, - 11-14, see p 198, footnote 9). Fifth column: public labels from</t>
  </si>
  <si>
    <t>Medicine</t>
  </si>
  <si>
    <t>Physics</t>
  </si>
  <si>
    <t>Chemistry</t>
  </si>
  <si>
    <t>Literature</t>
  </si>
  <si>
    <t>Peace</t>
  </si>
  <si>
    <t>Economics</t>
  </si>
  <si>
    <t>Observed</t>
  </si>
  <si>
    <t>men</t>
  </si>
  <si>
    <t>total</t>
  </si>
  <si>
    <t>Expected</t>
  </si>
  <si>
    <t>(O-E)</t>
  </si>
  <si>
    <t>(O-E)²/E</t>
  </si>
  <si>
    <t>Table 3: Pearson goodness-of-fit test of Nobel prize by sex and subject, 1901–2008</t>
  </si>
  <si>
    <t>strictures too few women have been awarded the prize over the course of the last century for</t>
  </si>
  <si>
    <t>this simple goodness-of-fit test to be applied as in three categories fewer than five women would</t>
  </si>
  <si>
    <t>divided by that expected number is 34.98. The numbers of degrees of freedom are sexes less 1</t>
  </si>
  <si>
    <t>multiplied by subjects less 1, (2–1)*(6–1)=5. On five degrees of freedom a value of 20.515 is</t>
  </si>
  <si>
    <t>statistically significant at p=0.001. This is an approximate test as cell sizes are small. Nevertheless</t>
  </si>
  <si>
    <t>it would appear that sex and subject are far from independent (literature and peace above the</t>
  </si>
  <si>
    <t>average, physics, chemistry and economics below, while medicine awards prizes at the average</t>
  </si>
  <si>
    <t>rate). For an exact test see note 59 in chapter 3.</t>
  </si>
  <si>
    <t xml:space="preserve"> </t>
  </si>
  <si>
    <t xml:space="preserve">Children </t>
  </si>
  <si>
    <t>People</t>
  </si>
  <si>
    <t>Households</t>
  </si>
  <si>
    <t>1984-2004</t>
  </si>
  <si>
    <t>A seventh</t>
  </si>
  <si>
    <t>A sixth</t>
  </si>
  <si>
    <t>A fifth</t>
  </si>
  <si>
    <t>Fraction</t>
  </si>
  <si>
    <t>A quarter</t>
  </si>
  <si>
    <t>Families</t>
  </si>
  <si>
    <t>Delinquent</t>
  </si>
  <si>
    <t>Debtors</t>
  </si>
  <si>
    <t>2006/7</t>
  </si>
  <si>
    <t>A third</t>
  </si>
  <si>
    <t>Adults</t>
  </si>
  <si>
    <t>Depressed</t>
  </si>
  <si>
    <t>Discarded</t>
  </si>
  <si>
    <t>Debarred</t>
  </si>
  <si>
    <t>Excluded from society in at least two ways</t>
  </si>
  <si>
    <t>%</t>
  </si>
  <si>
    <t>1999/2001</t>
  </si>
  <si>
    <t>Year</t>
  </si>
  <si>
    <t>How Labelled</t>
  </si>
  <si>
    <t>Description of group who suffer the injustice</t>
  </si>
  <si>
    <t>Found limited or simple at learning</t>
  </si>
  <si>
    <t>Admit not managing to get by financially (if asked)</t>
  </si>
  <si>
    <t>Have no car where car use has become assumed</t>
  </si>
  <si>
    <t>Member suffers depression or chronic anxiety disorder</t>
  </si>
  <si>
    <t>Subject</t>
  </si>
  <si>
    <t>A half</t>
  </si>
  <si>
    <t>Citizens</t>
  </si>
  <si>
    <t>Disenfranchised</t>
  </si>
  <si>
    <t>Notes and sources: Data on children are taken from an OECD survey of the Netherlands and</t>
  </si>
  <si>
    <t>represent 13% as limited or simple, nearly an eighth, but in Britain the proportion is a sixth; the</t>
  </si>
  <si>
    <t>figure of a seventh is a geographically wider average (see Section 3.1). The next four rows are</t>
  </si>
  <si>
    <t>derived from British studies of poverty (Section 4.1), society (Section 5.1), wealth (Section 6.1)</t>
  </si>
  <si>
    <t>and psychiatric morbidity (Section 7.1) from surveys taken in the years shown. The final row is</t>
  </si>
  <si>
    <t>derived from dividing the 131 million people who voted in the US presidential election of 2008</t>
  </si>
  <si>
    <t>by the population aged 15+, some 243 million (www.census.gov), equivalent to an 18+ estimate</t>
  </si>
  <si>
    <t>Table 1: Proportions that suffer injustices of different kinds in affluent nations</t>
  </si>
  <si>
    <t>including all those not counted as resident in the US.</t>
  </si>
  <si>
    <t>p value</t>
  </si>
  <si>
    <t>Total</t>
  </si>
  <si>
    <t>Paupers(P)</t>
  </si>
  <si>
    <t>normal(N)</t>
  </si>
  <si>
    <t>binomial(B)</t>
  </si>
  <si>
    <t>data(D)</t>
  </si>
  <si>
    <t>B-D</t>
  </si>
  <si>
    <t>(B-D)²</t>
  </si>
  <si>
    <t>(B-D)²/B</t>
  </si>
  <si>
    <t>Table 4: Pearson goodness-of-fit test of Karl Pearson’s pauper data, 1891</t>
  </si>
  <si>
    <t>Columns: D is the number of poor law union areas recording a given number of paupers per</t>
  </si>
  <si>
    <t>10,000 people (P). The Normal (N) and Binomial (B) are the two possible expected distributions</t>
  </si>
  <si>
    <t>as drawn on Karl Pearson’s original diagram along with the data. Cells are amalgamated (*)</t>
  </si>
  <si>
    <t>with expected values of 5 or less (marked by two curly brackets) resulting in 12 categories. The</t>
  </si>
  <si>
    <t>difference between expected and observed (B-D) is calculated, squared, divided by expected (B)</t>
  </si>
  <si>
    <t>and summed. The sum (1.25) is less than the 0.995 probability value (1.735) on a chi-squared</t>
  </si>
  <si>
    <t>distribution with 9 degrees of freedom (12–2 estimated parameters and less another 1 degree</t>
  </si>
  <si>
    <t>given a fixed n of 632 union areas). The probability that the data was drawn at random from the</t>
  </si>
  <si>
    <t>binomial distribution is less than 0.5%; the fit using Pearson’s own test is probably (with a more</t>
  </si>
  <si>
    <t>than 99.5% probability) too good to be true.</t>
  </si>
  <si>
    <t>‘Contributions to the mathematical theory of evolution – II. Skew variation in homogeneous</t>
  </si>
  <si>
    <t>material’, Philosophical transactions of the Royal Society of London, Series A, Mathematical, vol</t>
  </si>
  <si>
    <t>186, pp 343-414, Figure 17, plate 13)</t>
  </si>
  <si>
    <t>Source: Derived from figures read of graphs as redrawn in Figure 7 from the original (Pearson, K (1895)</t>
  </si>
  <si>
    <t>Notes: For original data see Figure 7. Both data and fitted curves were read off the original graph.</t>
  </si>
  <si>
    <t>*</t>
  </si>
  <si>
    <t>B</t>
  </si>
  <si>
    <t>D</t>
  </si>
  <si>
    <t>Amalgamated data</t>
  </si>
  <si>
    <t>here. For source of data see Figure 4 and below. Strictly speaking in statistical</t>
  </si>
  <si>
    <t>Source: http://nobelprize.org/index.html</t>
  </si>
  <si>
    <t>1974 february</t>
  </si>
  <si>
    <t>1974 october</t>
  </si>
  <si>
    <t xml:space="preserve">Note - in Figure 5.3 an average of the two 1974 figures is graphed </t>
  </si>
  <si>
    <t>P values</t>
  </si>
  <si>
    <t>Table 5: Inequalities of health, privilege and wealth, in Britain, 1918-2005 (%)</t>
  </si>
  <si>
    <t>Mortality inequality of decile groups by area</t>
  </si>
  <si>
    <t>compared to the national average rate.</t>
  </si>
  <si>
    <t>to the national average.</t>
  </si>
  <si>
    <t>if an identical proportion were to vote for that party in every constituency in the general election</t>
  </si>
  <si>
    <t>held that year (in Figure 13 an average of the two 1974 figures is graphed).</t>
  </si>
  <si>
    <t>Notes:</t>
  </si>
  <si>
    <t>(a) Excess deaths under age 65 of those living in the worst-off 30% of areas by population</t>
  </si>
  <si>
    <t>(b) Reduction in under age 65 death rates of those 10% living in the best-off areas as compared</t>
  </si>
  <si>
    <t>(c) Minimum proportion of Conservative voters who would have to move parliamentary constituency</t>
  </si>
  <si>
    <t>(d) Share of national income received by the best-off 1% of the population before tax.</t>
  </si>
  <si>
    <t>(e) Share of that income enjoyed by the best-off 1% post-tax.</t>
  </si>
  <si>
    <t>The Pearson product-moment correlation coefficients (r) shown above are calculated using the</t>
  </si>
  <si>
    <t>‘PEARSON’ function in Excel. The p values are calculated by creating a z-score using the Excel</t>
  </si>
  <si>
    <t>function f=‘SQRT(n-3)*FISHER(r)’ where n is 24, which is the number of observations above. The</t>
  </si>
  <si>
    <t>Excel function ‘2*NORMDIST(f,0,1,TRUE)’ returns the p value. All this assumes, among many</t>
  </si>
  <si>
    <t>things, that the sample pairs are independently distributed, which coming from the same pair</t>
  </si>
  <si>
    <t>of years they are not, but the method remains a useful way of deciding whether to take a high</t>
  </si>
  <si>
    <t>correlation seriously. However, what you take seriously is ultimately up to you. Karl Pearson’s</t>
  </si>
  <si>
    <t>friends measured skull attributes, attempting to correlate them with everything including penis</t>
  </si>
  <si>
    <t>length! See Gladwell (2007) ‘What IQ doesn’t tell you about race’, New Yorker, 17 December.</t>
  </si>
  <si>
    <t>Sources: Columns 1 and 2, Figure 12; Column 3, Figure 13; Columns 4 and 5, Figure 14</t>
  </si>
  <si>
    <t>Excess of worse-off 30% (a)</t>
  </si>
  <si>
    <t>Advantage if best-off 10% (b)</t>
  </si>
  <si>
    <t>Geographical concentration of national Conservative vote by area [c]</t>
  </si>
  <si>
    <t>pre-tax (d)</t>
  </si>
  <si>
    <t>post-tax (e)</t>
  </si>
  <si>
    <t>H. Graham (ed) Health inequalities, Oxford: Oxford University Press, pp 66-83, derived from Table</t>
  </si>
  <si>
    <t>4.3, with interpolation between five year rates in some circumstances.</t>
  </si>
  <si>
    <t>(a) and (b) Dorling and Thomas (2009) ‘Geographical inequalities in health over the last century’, in</t>
  </si>
  <si>
    <t>(d) and (e) Atkinson, A.B. (2003) ‘Top incomes in the United Kingdom over the twentieth century’,</t>
  </si>
  <si>
    <t>Nuffield College Working Papers, Oxford (http://ideas.repec.org/p/nuf/esohwp/_043.html), figures</t>
  </si>
  <si>
    <t>2 and 3; from 1922 to 1935 the 0.1% rate was used to estimate the 1% when the 1% rate was</t>
  </si>
  <si>
    <t>missing, and for 2005 the data source was Brewer, M., Sibieta, L. and Wren-Lewis, L. (2008) Racing</t>
  </si>
  <si>
    <t>away? Income inequality and the evolution of high incomes, London: Institute for Fiscal Studies,</t>
  </si>
  <si>
    <t>p 11; the final post-tax rate of 12.9% is derived from 8.6%+4.3%, the pre-tax rate scaled from</t>
  </si>
  <si>
    <t>Household debt</t>
  </si>
  <si>
    <t>All debt</t>
  </si>
  <si>
    <t>Home</t>
  </si>
  <si>
    <t>Consumer</t>
  </si>
  <si>
    <t>Business</t>
  </si>
  <si>
    <t>State &amp; local</t>
  </si>
  <si>
    <t>Federal</t>
  </si>
  <si>
    <t>Financial sectors</t>
  </si>
  <si>
    <t>Date</t>
  </si>
  <si>
    <t>mortgage</t>
  </si>
  <si>
    <t>credit</t>
  </si>
  <si>
    <t>Debt</t>
  </si>
  <si>
    <t>governments</t>
  </si>
  <si>
    <t>government</t>
  </si>
  <si>
    <t>Domestic</t>
  </si>
  <si>
    <t>Foreign</t>
  </si>
  <si>
    <t>Table 6: Additional debt added annually by sector, US, 1977-2008 (US$ billion)</t>
  </si>
  <si>
    <t>Pearson product-moment correlation coefficients with annual federal government borrowing</t>
  </si>
  <si>
    <t>Note: The first two columns of data make up most of domestic household borrowing in normal years (data column 4). 2008 was not a normal year. Data column 3 is the sum</t>
  </si>
  <si>
    <t>of columns 4-9. Statistical tests can be applied as described under Table 5. They show that each of the coefficients in the last row of this table could be reporting random</t>
  </si>
  <si>
    <t>variations from variables with true correlation of zero, with a probability of 10% or much more (thus not unlikely).</t>
  </si>
  <si>
    <t>first time since 2000 excluding the financial sectors. Including these sectors, total US debt fell to the third quarter by US$276 billion. It has never fallen in this series before,</t>
  </si>
  <si>
    <t>and has fallen in every quarter of 2009 so far reported. Business total debt fell for the first time since 1992, but by much more than it did then: some US$284 billion by the</t>
  </si>
  <si>
    <t>third quarter of 2009. Only local, state and federal governments kept up borrowing levels to try to deal with the crisis.</t>
  </si>
  <si>
    <t>Source: US Federal Reserve: Debt growth, borrowing and debt outstanding tables (www.federalreserve.gov/releases/Z1/Current/, latest figures as of March 2009 shown above)</t>
  </si>
  <si>
    <t>Place</t>
  </si>
  <si>
    <t>Both</t>
  </si>
  <si>
    <t>Girls</t>
  </si>
  <si>
    <t>Boys</t>
  </si>
  <si>
    <t>*Isle of Wight</t>
  </si>
  <si>
    <t>USA</t>
  </si>
  <si>
    <t>Canada</t>
  </si>
  <si>
    <t>Puerto Rico</t>
  </si>
  <si>
    <t>*USA</t>
  </si>
  <si>
    <t>NZ</t>
  </si>
  <si>
    <t>Netherlands</t>
  </si>
  <si>
    <t>Switzerland</t>
  </si>
  <si>
    <t>Sweden</t>
  </si>
  <si>
    <t>*USA-Anglo</t>
  </si>
  <si>
    <t>*USA-African-American</t>
  </si>
  <si>
    <t>*USA-Mexican-American</t>
  </si>
  <si>
    <t>*Japan</t>
  </si>
  <si>
    <t>Germany</t>
  </si>
  <si>
    <t>Finland</t>
  </si>
  <si>
    <t>Australia</t>
  </si>
  <si>
    <t>GB</t>
  </si>
  <si>
    <t>Brazil</t>
  </si>
  <si>
    <t xml:space="preserve"> 54–55  </t>
  </si>
  <si>
    <t xml:space="preserve"> 14–15  </t>
  </si>
  <si>
    <t xml:space="preserve"> 483  </t>
  </si>
  <si>
    <t xml:space="preserve"> 3.2  </t>
  </si>
  <si>
    <t xml:space="preserve"> Rutter (Graham &amp; Rutter, 1973)  </t>
  </si>
  <si>
    <t xml:space="preserve"> 65–74  </t>
  </si>
  <si>
    <t xml:space="preserve"> 10–20  </t>
  </si>
  <si>
    <t xml:space="preserve"> 776  </t>
  </si>
  <si>
    <t xml:space="preserve"> 2.5  </t>
  </si>
  <si>
    <t xml:space="preserve"> 3.7  </t>
  </si>
  <si>
    <t xml:space="preserve"> 7.6  </t>
  </si>
  <si>
    <t xml:space="preserve"> 1.6  </t>
  </si>
  <si>
    <t xml:space="preserve"> Cohen (Velez, Johnson, &amp; Cohen, 1989)  </t>
  </si>
  <si>
    <t xml:space="preserve"> 3.1  </t>
  </si>
  <si>
    <t xml:space="preserve"> Cohen (Velez et al., 1989)  </t>
  </si>
  <si>
    <t xml:space="preserve"> 66–75  </t>
  </si>
  <si>
    <t xml:space="preserve"> 15–24  </t>
  </si>
  <si>
    <t xml:space="preserve"> 1769  </t>
  </si>
  <si>
    <t xml:space="preserve"> 7  </t>
  </si>
  <si>
    <t xml:space="preserve"> 12.4  </t>
  </si>
  <si>
    <t xml:space="preserve"> 1.5  </t>
  </si>
  <si>
    <t xml:space="preserve"> Kessler(Kessler &amp; Walters, 1998)  </t>
  </si>
  <si>
    <t xml:space="preserve"> 13  </t>
  </si>
  <si>
    <t xml:space="preserve"> 21.5  </t>
  </si>
  <si>
    <t xml:space="preserve"> 4.4  </t>
  </si>
  <si>
    <t xml:space="preserve"> Kessler (Kessler &amp; Walters, 1998)  </t>
  </si>
  <si>
    <t xml:space="preserve"> 66–79  </t>
  </si>
  <si>
    <t xml:space="preserve"> 6–16  </t>
  </si>
  <si>
    <t xml:space="preserve"> 2852  </t>
  </si>
  <si>
    <t xml:space="preserve"> .6  </t>
  </si>
  <si>
    <t xml:space="preserve"> 1.8  </t>
  </si>
  <si>
    <t xml:space="preserve"> 2.3  </t>
  </si>
  <si>
    <t xml:space="preserve"> 1.2  </t>
  </si>
  <si>
    <t xml:space="preserve"> Fleming (Fleming, Offord, &amp; Boyle, 1989)  </t>
  </si>
  <si>
    <t xml:space="preserve"> 68–80  </t>
  </si>
  <si>
    <t xml:space="preserve"> 4–16  </t>
  </si>
  <si>
    <t xml:space="preserve"> 386  </t>
  </si>
  <si>
    <t xml:space="preserve"> Bird (Bird et al., 1988)  </t>
  </si>
  <si>
    <t xml:space="preserve"> 69–74  </t>
  </si>
  <si>
    <t xml:space="preserve"> 14–18  </t>
  </si>
  <si>
    <t xml:space="preserve"> 1710  </t>
  </si>
  <si>
    <t xml:space="preserve"> 2.9  </t>
  </si>
  <si>
    <t xml:space="preserve"> 3.8  </t>
  </si>
  <si>
    <t xml:space="preserve"> 2  </t>
  </si>
  <si>
    <t xml:space="preserve"> Lewinsohn (Lewinsohn et al., 1993)  </t>
  </si>
  <si>
    <t xml:space="preserve"> 2.6  </t>
  </si>
  <si>
    <t xml:space="preserve"> Lewinsohn (Lewinsohn, Rohde, &amp; Seeley, 1998)  </t>
  </si>
  <si>
    <t xml:space="preserve"> 71–72  </t>
  </si>
  <si>
    <t xml:space="preserve"> 792  </t>
  </si>
  <si>
    <t xml:space="preserve"> 2.1  </t>
  </si>
  <si>
    <t xml:space="preserve"> 2.2  </t>
  </si>
  <si>
    <t>Elizabeth Blackburn</t>
  </si>
  <si>
    <t xml:space="preserve">Carol Greider </t>
  </si>
  <si>
    <t>Ada Yonath</t>
  </si>
  <si>
    <t xml:space="preserve">Herta Müller </t>
  </si>
  <si>
    <t>Elinor Ostrom</t>
  </si>
  <si>
    <t>Prizes awarded to women in 2009</t>
  </si>
  <si>
    <t>See under Figure 4 for a list of prize winners who were women including in 2009, and Figure 6 for the counts including 2009.</t>
  </si>
  <si>
    <t xml:space="preserve"> Anderson (Anderson, Williams, McGee, &amp; Silva, 1987)  </t>
  </si>
  <si>
    <t xml:space="preserve"> 15  </t>
  </si>
  <si>
    <t xml:space="preserve"> 2.8  </t>
  </si>
  <si>
    <t xml:space="preserve"> Hankin (Hankin et al., 1998)  </t>
  </si>
  <si>
    <t xml:space="preserve"> 71  </t>
  </si>
  <si>
    <t xml:space="preserve"> 8  </t>
  </si>
  <si>
    <t xml:space="preserve"> 70  </t>
  </si>
  <si>
    <t xml:space="preserve"> Kashani (Kashani, Orvaschel, Rosenberg, &amp; Reid, 1989)  </t>
  </si>
  <si>
    <t xml:space="preserve"> 76  </t>
  </si>
  <si>
    <t xml:space="preserve"> 12  </t>
  </si>
  <si>
    <t xml:space="preserve"> Kashani (Kashani et al., 1989)  </t>
  </si>
  <si>
    <t xml:space="preserve"> 80  </t>
  </si>
  <si>
    <t xml:space="preserve"> 17  </t>
  </si>
  <si>
    <t xml:space="preserve"> 5.7  </t>
  </si>
  <si>
    <t xml:space="preserve"> 73–77  </t>
  </si>
  <si>
    <t xml:space="preserve"> 7–11  </t>
  </si>
  <si>
    <t xml:space="preserve"> 300  </t>
  </si>
  <si>
    <t xml:space="preserve"> .8  </t>
  </si>
  <si>
    <t xml:space="preserve"> Costello (Costello et al., 1988b)  </t>
  </si>
  <si>
    <t xml:space="preserve"> 12–17  </t>
  </si>
  <si>
    <t xml:space="preserve"> 5.4  </t>
  </si>
  <si>
    <t xml:space="preserve"> Costello (Costello, Angold, &amp; Keeler, 1999)  </t>
  </si>
  <si>
    <t xml:space="preserve"> 73–81  </t>
  </si>
  <si>
    <t xml:space="preserve"> 9–17  </t>
  </si>
  <si>
    <t xml:space="preserve"> 336  </t>
  </si>
  <si>
    <t xml:space="preserve"> 3.4  </t>
  </si>
  <si>
    <t xml:space="preserve"> 6  </t>
  </si>
  <si>
    <t xml:space="preserve"> 5.6  </t>
  </si>
  <si>
    <t xml:space="preserve"> 6.4  </t>
  </si>
  <si>
    <t xml:space="preserve"> Angold (Angold et al., 2002)  </t>
  </si>
  <si>
    <t xml:space="preserve"> 542  </t>
  </si>
  <si>
    <t xml:space="preserve"> .7  </t>
  </si>
  <si>
    <t xml:space="preserve"> 74–82  </t>
  </si>
  <si>
    <t xml:space="preserve"> 1285  </t>
  </si>
  <si>
    <t xml:space="preserve"> Shaffer (Shaffer et al., 1996)  </t>
  </si>
  <si>
    <t xml:space="preserve"> 74–83  </t>
  </si>
  <si>
    <t xml:space="preserve"> 8–16  </t>
  </si>
  <si>
    <t xml:space="preserve"> 2762  </t>
  </si>
  <si>
    <t xml:space="preserve"> .4  </t>
  </si>
  <si>
    <t xml:space="preserve"> 2.4  </t>
  </si>
  <si>
    <t xml:space="preserve"> Simonoff (Simonoff et al., 1997)  </t>
  </si>
  <si>
    <t xml:space="preserve"> 75–80  </t>
  </si>
  <si>
    <t xml:space="preserve"> 13–18  </t>
  </si>
  <si>
    <t xml:space="preserve"> 780  </t>
  </si>
  <si>
    <t xml:space="preserve"> 3.6  </t>
  </si>
  <si>
    <t xml:space="preserve"> Verhulst (Verhulst, van der Ende, Ferdinand, &amp; Kasius, 1997)  </t>
  </si>
  <si>
    <t xml:space="preserve"> 75–82  </t>
  </si>
  <si>
    <t xml:space="preserve"> 12–19  </t>
  </si>
  <si>
    <t xml:space="preserve"> 1847  </t>
  </si>
  <si>
    <t xml:space="preserve"> 12.5  </t>
  </si>
  <si>
    <t xml:space="preserve"> 6.2  </t>
  </si>
  <si>
    <t xml:space="preserve"> Cairney (Cairney, 1998)  </t>
  </si>
  <si>
    <t xml:space="preserve"> 77  </t>
  </si>
  <si>
    <t xml:space="preserve"> 986  </t>
  </si>
  <si>
    <t xml:space="preserve"> 6.3  </t>
  </si>
  <si>
    <t xml:space="preserve"> 9.2  </t>
  </si>
  <si>
    <t xml:space="preserve"> 3.3  </t>
  </si>
  <si>
    <t xml:space="preserve"> Fergusson (Fergusson, Horwood, &amp; Lynskey, 1993)  </t>
  </si>
  <si>
    <t xml:space="preserve"> 18  </t>
  </si>
  <si>
    <t xml:space="preserve"> 1011  </t>
  </si>
  <si>
    <t xml:space="preserve"> 18.2  </t>
  </si>
  <si>
    <t xml:space="preserve"> 26.5  </t>
  </si>
  <si>
    <t xml:space="preserve"> 9.7  </t>
  </si>
  <si>
    <t xml:space="preserve"> Fergusson (Fergusson &amp; Horwood, 2001)  </t>
  </si>
  <si>
    <t xml:space="preserve"> 78–82  </t>
  </si>
  <si>
    <t xml:space="preserve"> 15–19  </t>
  </si>
  <si>
    <t xml:space="preserve"> 203  </t>
  </si>
  <si>
    <t xml:space="preserve"> 5.3  </t>
  </si>
  <si>
    <t xml:space="preserve"> 9.8  </t>
  </si>
  <si>
    <t xml:space="preserve"> 1.1  </t>
  </si>
  <si>
    <t xml:space="preserve"> Steinhausen (Steinhausen &amp; Winkler Metzke, 2003)  </t>
  </si>
  <si>
    <t xml:space="preserve"> 78–83  </t>
  </si>
  <si>
    <t xml:space="preserve"> 4023  </t>
  </si>
  <si>
    <t xml:space="preserve"> 13.9  </t>
  </si>
  <si>
    <t xml:space="preserve"> 7.4  </t>
  </si>
  <si>
    <t xml:space="preserve"> Kilpatrick (Kilpatrick et al., 2003)  </t>
  </si>
  <si>
    <t xml:space="preserve"> 78–87  </t>
  </si>
  <si>
    <t xml:space="preserve"> 7–16  </t>
  </si>
  <si>
    <t xml:space="preserve"> 1964  </t>
  </si>
  <si>
    <t xml:space="preserve"> .3  </t>
  </si>
  <si>
    <t xml:space="preserve"> .0  </t>
  </si>
  <si>
    <t xml:space="preserve"> Steinhausen(Steinhausen &amp; Winkler Metzke, 2003)  </t>
  </si>
  <si>
    <t xml:space="preserve"> 79–81  </t>
  </si>
  <si>
    <t xml:space="preserve"> 16–17  </t>
  </si>
  <si>
    <t xml:space="preserve"> 231  </t>
  </si>
  <si>
    <t xml:space="preserve"> 1.4  </t>
  </si>
  <si>
    <t xml:space="preserve"> Olsson (Olsson &amp; von Knorring, 1999)  </t>
  </si>
  <si>
    <t xml:space="preserve"> 79–82  </t>
  </si>
  <si>
    <t xml:space="preserve"> 12–15  </t>
  </si>
  <si>
    <t xml:space="preserve"> 558  </t>
  </si>
  <si>
    <t xml:space="preserve"> 4.3  </t>
  </si>
  <si>
    <t xml:space="preserve"> 4.5  </t>
  </si>
  <si>
    <t xml:space="preserve"> 4.0  </t>
  </si>
  <si>
    <t xml:space="preserve"> Doi (Doi, Roberts, Takeuchi, &amp; Suzuki, 2001)  </t>
  </si>
  <si>
    <t xml:space="preserve"> 665  </t>
  </si>
  <si>
    <t xml:space="preserve"> 6.1  </t>
  </si>
  <si>
    <t xml:space="preserve"> 6.5  </t>
  </si>
  <si>
    <t xml:space="preserve"> Doi (Doi et al., 2001)  </t>
  </si>
  <si>
    <t xml:space="preserve"> 429  </t>
  </si>
  <si>
    <t xml:space="preserve"> 9.0  </t>
  </si>
  <si>
    <t xml:space="preserve"> 11.4  </t>
  </si>
  <si>
    <t xml:space="preserve"> 494  </t>
  </si>
  <si>
    <t xml:space="preserve"> 1.3  </t>
  </si>
  <si>
    <t xml:space="preserve"> .9  </t>
  </si>
  <si>
    <t xml:space="preserve"> 80–83  </t>
  </si>
  <si>
    <t xml:space="preserve"> 14–16, 16–19  </t>
  </si>
  <si>
    <t xml:space="preserve"> 1395  </t>
  </si>
  <si>
    <t xml:space="preserve"> 8.0  </t>
  </si>
  <si>
    <t xml:space="preserve"> 10.2  </t>
  </si>
  <si>
    <t xml:space="preserve"> 5.8  </t>
  </si>
  <si>
    <t xml:space="preserve"> Oldehinkel (Oldehinkel, Wittchen, &amp; Schuster, 1999)  </t>
  </si>
  <si>
    <t xml:space="preserve"> 80–84  </t>
  </si>
  <si>
    <t xml:space="preserve"> 9–16  </t>
  </si>
  <si>
    <t xml:space="preserve"> 4984  </t>
  </si>
  <si>
    <t xml:space="preserve"> 1.9  </t>
  </si>
  <si>
    <t xml:space="preserve"> 4.2  </t>
  </si>
  <si>
    <t xml:space="preserve"> Costello (Costello et al., 1996)  </t>
  </si>
  <si>
    <t xml:space="preserve"> 1691  </t>
  </si>
  <si>
    <t xml:space="preserve"> 3.0  </t>
  </si>
  <si>
    <t xml:space="preserve"> 81  </t>
  </si>
  <si>
    <t xml:space="preserve"> 8–9  </t>
  </si>
  <si>
    <t xml:space="preserve"> 278  </t>
  </si>
  <si>
    <t xml:space="preserve"> Almqvist (Almqvist, Kumpulainen et al., 1999)  </t>
  </si>
  <si>
    <t xml:space="preserve"> 5.9  </t>
  </si>
  <si>
    <t xml:space="preserve"> 255  </t>
  </si>
  <si>
    <t xml:space="preserve"> 7.8  </t>
  </si>
  <si>
    <t xml:space="preserve"> Almqvist (Almqvist, Puura et al., 1999)  </t>
  </si>
  <si>
    <t xml:space="preserve"> 180  </t>
  </si>
  <si>
    <t xml:space="preserve"> 4.7  </t>
  </si>
  <si>
    <t xml:space="preserve"> 81–92  </t>
  </si>
  <si>
    <t xml:space="preserve"> 6–17  </t>
  </si>
  <si>
    <t xml:space="preserve"> 3597  </t>
  </si>
  <si>
    <t xml:space="preserve"> Sawyer(Sawyer et al., 2001)  </t>
  </si>
  <si>
    <t xml:space="preserve"> 82–96  </t>
  </si>
  <si>
    <t xml:space="preserve"> 4–17  </t>
  </si>
  <si>
    <t xml:space="preserve"> 1886  </t>
  </si>
  <si>
    <t xml:space="preserve"> 2.0  </t>
  </si>
  <si>
    <t xml:space="preserve"> Canino (Canino et al., 2004) (and personal communication)  </t>
  </si>
  <si>
    <t xml:space="preserve"> 84–94  </t>
  </si>
  <si>
    <t xml:space="preserve"> 5–15  </t>
  </si>
  <si>
    <t xml:space="preserve"> 10438  </t>
  </si>
  <si>
    <t xml:space="preserve"> Ford (Ford, Goodman, &amp; Meltzer, 2003)  </t>
  </si>
  <si>
    <t xml:space="preserve"> 86–89  </t>
  </si>
  <si>
    <t xml:space="preserve"> 11–14  </t>
  </si>
  <si>
    <t xml:space="preserve"> 625  </t>
  </si>
  <si>
    <t xml:space="preserve"> .2  </t>
  </si>
  <si>
    <t xml:space="preserve"> Fleitlich-Bilyk(Fleitlich-Bilyk &amp; Goodman, 2004)  </t>
  </si>
  <si>
    <t xml:space="preserve"> 90–93  </t>
  </si>
  <si>
    <t xml:space="preserve"> 7–10  </t>
  </si>
  <si>
    <t xml:space="preserve"> Fleitlich-Bilyk (Fleitlich-Bilyk &amp; Goodman, 2004)  </t>
  </si>
  <si>
    <t xml:space="preserve"> 11–12  </t>
  </si>
  <si>
    <t xml:space="preserve"> 508  </t>
  </si>
  <si>
    <t xml:space="preserve"> Van der Stoep (personal communication)  </t>
  </si>
  <si>
    <t>Table 7: Studies of adolescent depression available for meta-analysis, 1973-2006</t>
  </si>
  <si>
    <t>Study number</t>
  </si>
  <si>
    <t>Year of  birth</t>
  </si>
  <si>
    <t xml:space="preserve"> Age at  interview</t>
  </si>
  <si>
    <t>Obs</t>
  </si>
  <si>
    <t xml:space="preserve"> Rates (%) Age&lt;13 </t>
  </si>
  <si>
    <t>Rates aged 13-18 (%)</t>
  </si>
  <si>
    <t xml:space="preserve"> Original Study,  first author and citation</t>
  </si>
  <si>
    <t>Notes: * Country of study not obvious from article title or journal. It is assumed that the final study</t>
  </si>
  <si>
    <t>was located in Seattle assuming the reference in the source is to: Vander Stoep, A. et al (2005)</t>
  </si>
  <si>
    <t>‘Universal emotional health screening at the middle school transition’, Journal of Emotional and</t>
  </si>
  <si>
    <t>Behavioural Disorders, vol 13, no 4, pp 213-23. In the graph the two results from one study (4 and</t>
  </si>
  <si>
    <t>5) are excluded because the figures reported in the original article are for 15- to 16-year-olds</t>
  </si>
  <si>
    <t>only, not 15-24 as reported above, and rely on 12-month recall under a diagnosis method which</t>
  </si>
  <si>
    <t>reports higher rates in general: composite international diagnostic interview (see Kessler, R.C. and</t>
  </si>
  <si>
    <t>Walters, E.E. [1998] ‘Epidemiology of DSM-III-R major depression and minor depression among</t>
  </si>
  <si>
    <t>adolescents and young adults in the National Comorbidity Survey’, Depression and Anxiety, vol</t>
  </si>
  <si>
    <t>7, pp 3-14). If rates were not reported for girls or boys separately, or at all, in the original source</t>
  </si>
  <si>
    <t>they are also not shown here.</t>
  </si>
  <si>
    <t>Source: Costello, E.J. et al (2006) ‘Is there an epidemic of child or adolescent depression?’, Journal</t>
  </si>
  <si>
    <t>of Child Psychology and Psychiatry, vol 47, no 12, pp 1263-71, Table 1).</t>
  </si>
  <si>
    <t>none</t>
  </si>
  <si>
    <t>limited</t>
  </si>
  <si>
    <t>simple</t>
  </si>
  <si>
    <t>barely</t>
  </si>
  <si>
    <t>effective</t>
  </si>
  <si>
    <t>developed</t>
  </si>
  <si>
    <t>UK</t>
  </si>
  <si>
    <t>advanced</t>
  </si>
  <si>
    <t>Nether-lands</t>
  </si>
  <si>
    <t>OECD’s latest PISA study of learning skills among 15-year-olds, Paris: OECD, derived from figures</t>
  </si>
  <si>
    <t>Label</t>
  </si>
  <si>
    <t>Notes: ‘None’ implies possessing no knowledge as far as can be measured. ‘Limited’ implies</t>
  </si>
  <si>
    <t>possessing very limited knowledge. ‘Barely’ stands for barely possessing adequate knowledge in</t>
  </si>
  <si>
    <t>the minds of the assessors. ‘Simple’ means understanding only simple concepts. ‘Effective’ is a</t>
  </si>
  <si>
    <t>little less damning. ‘Developed’ is better again; but only ‘advanced’ pupils are found to be capable,</t>
  </si>
  <si>
    <t>it is said, of the kind of thinking that might include ‘critical insight’.</t>
  </si>
  <si>
    <t>School Leaving Age</t>
  </si>
  <si>
    <t>Figure 3: School-leaving age (years) and university entry (%), Britain, 1876-2013</t>
  </si>
  <si>
    <t>Sources: BBC (2007) ‘School leaving age set to be 18’, report, 12 January; Meikle, J. (2007) ‘Education</t>
  </si>
  <si>
    <t>dropouts at 16 will face sanctions’, The Guardian, 23 March; Timmins, N. (2001) The five giants:</t>
  </si>
  <si>
    <t>A biography of the welfare state (new edn), London: HarperCollins, pp 2, 73, 198 and 200); and</t>
  </si>
  <si>
    <t>latest official estimates, see Higher Education Funding Council for England website on widening</t>
  </si>
  <si>
    <t>By any age</t>
  </si>
  <si>
    <t>By age 30</t>
  </si>
  <si>
    <t>University entry per 100</t>
  </si>
  <si>
    <t>Note - school leaving age in years, left hand axis and line marked by X's; university entry % by age 30, right</t>
  </si>
  <si>
    <t>1903 -</t>
  </si>
  <si>
    <t>Marie Curie</t>
  </si>
  <si>
    <t>1963 -</t>
  </si>
  <si>
    <t>Maria Goeppert-Mayer</t>
  </si>
  <si>
    <t>1911 -</t>
  </si>
  <si>
    <t>1935 -</t>
  </si>
  <si>
    <t>Irène Joliot-Curie</t>
  </si>
  <si>
    <t>1964 -</t>
  </si>
  <si>
    <t>Dorothy Crowfoot Hodgkin</t>
  </si>
  <si>
    <t>Physiology or Medicine</t>
  </si>
  <si>
    <t>1947 -</t>
  </si>
  <si>
    <t>Gerty Cori</t>
  </si>
  <si>
    <t>1977 -</t>
  </si>
  <si>
    <t>Rosalyn Yalow</t>
  </si>
  <si>
    <t>1983 -</t>
  </si>
  <si>
    <t>Barbara McClintock</t>
  </si>
  <si>
    <t>1986 -</t>
  </si>
  <si>
    <t>Rita Levi-Montalcini</t>
  </si>
  <si>
    <t>1988 -</t>
  </si>
  <si>
    <t>Gertrude B. Elion</t>
  </si>
  <si>
    <t>1995 -</t>
  </si>
  <si>
    <t>Christiane Nüsslein-Volhard</t>
  </si>
  <si>
    <t>2004 -</t>
  </si>
  <si>
    <t>Linda B. Buck</t>
  </si>
  <si>
    <t>2008 -</t>
  </si>
  <si>
    <t>Françoise Barré-Sinoussi</t>
  </si>
  <si>
    <t>1909 -</t>
  </si>
  <si>
    <t>Selma Lagerlöf</t>
  </si>
  <si>
    <t>1926 -</t>
  </si>
  <si>
    <t>Grazia Deledda</t>
  </si>
  <si>
    <t>1928 -</t>
  </si>
  <si>
    <t>Sigrid Undset</t>
  </si>
  <si>
    <t>1938 -</t>
  </si>
  <si>
    <t>Pearl Buck</t>
  </si>
  <si>
    <t>1945 -</t>
  </si>
  <si>
    <t>Gabriela Mistral</t>
  </si>
  <si>
    <t>1966 -</t>
  </si>
  <si>
    <t>Nelly Sachs</t>
  </si>
  <si>
    <t>1991 -</t>
  </si>
  <si>
    <t>Nadine Gordimer</t>
  </si>
  <si>
    <t>1993 -</t>
  </si>
  <si>
    <t>Toni Morrison</t>
  </si>
  <si>
    <t>1996 -</t>
  </si>
  <si>
    <t>Wislawa Szymborska</t>
  </si>
  <si>
    <t>Elfriede Jelinek</t>
  </si>
  <si>
    <t>2007 -</t>
  </si>
  <si>
    <t>Doris Lessing</t>
  </si>
  <si>
    <t>1905 -</t>
  </si>
  <si>
    <t>Bertha von Suttner</t>
  </si>
  <si>
    <t>1931 -</t>
  </si>
  <si>
    <t>Jane Addams</t>
  </si>
  <si>
    <t>1946 -</t>
  </si>
  <si>
    <t>Emily Greene Balch</t>
  </si>
  <si>
    <t>1976 -</t>
  </si>
  <si>
    <t>Mairead Corrigan</t>
  </si>
  <si>
    <t>Betty Williams</t>
  </si>
  <si>
    <t>1979 -</t>
  </si>
  <si>
    <t xml:space="preserve">Mother Teresa </t>
  </si>
  <si>
    <t>1982 -</t>
  </si>
  <si>
    <t>Alva Myrdal</t>
  </si>
  <si>
    <t xml:space="preserve">Aung San Suu Kyi </t>
  </si>
  <si>
    <t>1992 -</t>
  </si>
  <si>
    <t>Rigoberta Menchú Tum</t>
  </si>
  <si>
    <t>1997 -</t>
  </si>
  <si>
    <t>Jody Williams</t>
  </si>
  <si>
    <t>2003 -</t>
  </si>
  <si>
    <t>Shirin Ebadi</t>
  </si>
  <si>
    <t>Wangari Maathai</t>
  </si>
  <si>
    <t>Observed (O)</t>
  </si>
  <si>
    <t>Expected (E)</t>
  </si>
  <si>
    <r>
      <t xml:space="preserve"> </t>
    </r>
    <r>
      <rPr>
        <sz val="10"/>
        <color indexed="8"/>
        <rFont val="Arial"/>
        <family val="2"/>
      </rPr>
      <t xml:space="preserve">1886 </t>
    </r>
    <r>
      <rPr>
        <sz val="10"/>
        <rFont val="Arial"/>
        <family val="2"/>
      </rPr>
      <t xml:space="preserve"> </t>
    </r>
  </si>
  <si>
    <r>
      <t xml:space="preserve"> </t>
    </r>
    <r>
      <rPr>
        <sz val="10"/>
        <color indexed="8"/>
        <rFont val="Arial"/>
        <family val="2"/>
      </rPr>
      <t xml:space="preserve">1847 </t>
    </r>
    <r>
      <rPr>
        <sz val="10"/>
        <rFont val="Arial"/>
        <family val="2"/>
      </rPr>
      <t xml:space="preserve"> </t>
    </r>
  </si>
  <si>
    <r>
      <t xml:space="preserve"> </t>
    </r>
    <r>
      <rPr>
        <sz val="10"/>
        <color indexed="8"/>
        <rFont val="Arial"/>
        <family val="2"/>
      </rPr>
      <t xml:space="preserve">2852 </t>
    </r>
    <r>
      <rPr>
        <sz val="10"/>
        <rFont val="Arial"/>
        <family val="2"/>
      </rPr>
      <t xml:space="preserve"> </t>
    </r>
  </si>
  <si>
    <t>Size</t>
  </si>
  <si>
    <t>Born</t>
  </si>
  <si>
    <t>Age</t>
  </si>
  <si>
    <t>Study</t>
  </si>
  <si>
    <t>Location</t>
  </si>
  <si>
    <t>Citation</t>
  </si>
  <si>
    <r>
      <t xml:space="preserve"> </t>
    </r>
    <r>
      <rPr>
        <sz val="7.9"/>
        <color indexed="8"/>
        <rFont val="Arial"/>
      </rPr>
      <t xml:space="preserve">Cohen (Velez, Johnson, &amp; Cohen, 1989) </t>
    </r>
    <r>
      <rPr>
        <sz val="10"/>
        <rFont val="Arial"/>
        <family val="2"/>
      </rPr>
      <t xml:space="preserve"> </t>
    </r>
  </si>
  <si>
    <r>
      <t xml:space="preserve"> </t>
    </r>
    <r>
      <rPr>
        <sz val="7.9"/>
        <color indexed="8"/>
        <rFont val="Arial"/>
      </rPr>
      <t xml:space="preserve">Lewinsohn (Lewinsohn et al., 1993) </t>
    </r>
    <r>
      <rPr>
        <sz val="10"/>
        <rFont val="Arial"/>
        <family val="2"/>
      </rPr>
      <t xml:space="preserve"> </t>
    </r>
  </si>
  <si>
    <r>
      <t xml:space="preserve"> </t>
    </r>
    <r>
      <rPr>
        <sz val="7.9"/>
        <color indexed="8"/>
        <rFont val="Arial"/>
      </rPr>
      <t xml:space="preserve">Lewinsohn (Lewinsohn, Rohde, &amp; Seeley, 1998) </t>
    </r>
    <r>
      <rPr>
        <sz val="10"/>
        <rFont val="Arial"/>
        <family val="2"/>
      </rPr>
      <t xml:space="preserve"> </t>
    </r>
  </si>
  <si>
    <r>
      <t xml:space="preserve"> </t>
    </r>
    <r>
      <rPr>
        <sz val="7.9"/>
        <color indexed="8"/>
        <rFont val="Arial"/>
      </rPr>
      <t xml:space="preserve">Anderson (Anderson, Williams, McGee, &amp; Silva, 1987) </t>
    </r>
    <r>
      <rPr>
        <sz val="10"/>
        <rFont val="Arial"/>
        <family val="2"/>
      </rPr>
      <t xml:space="preserve"> </t>
    </r>
  </si>
  <si>
    <r>
      <t xml:space="preserve"> </t>
    </r>
    <r>
      <rPr>
        <sz val="7.9"/>
        <color indexed="8"/>
        <rFont val="Arial"/>
      </rPr>
      <t xml:space="preserve">Angold (Angold et al., 2002) </t>
    </r>
    <r>
      <rPr>
        <sz val="10"/>
        <rFont val="Arial"/>
        <family val="2"/>
      </rPr>
      <t xml:space="preserve"> </t>
    </r>
  </si>
  <si>
    <r>
      <t xml:space="preserve"> </t>
    </r>
    <r>
      <rPr>
        <sz val="7.9"/>
        <color indexed="8"/>
        <rFont val="Arial"/>
      </rPr>
      <t xml:space="preserve">Simonoff (Simonoff et al., 1997) </t>
    </r>
    <r>
      <rPr>
        <sz val="10"/>
        <rFont val="Arial"/>
        <family val="2"/>
      </rPr>
      <t xml:space="preserve"> </t>
    </r>
  </si>
  <si>
    <r>
      <t xml:space="preserve"> </t>
    </r>
    <r>
      <rPr>
        <sz val="7.9"/>
        <color indexed="8"/>
        <rFont val="Arial"/>
      </rPr>
      <t xml:space="preserve">Kilpatrick (Kilpatrick et al., 2003) </t>
    </r>
    <r>
      <rPr>
        <sz val="10"/>
        <rFont val="Arial"/>
        <family val="2"/>
      </rPr>
      <t xml:space="preserve"> </t>
    </r>
  </si>
  <si>
    <r>
      <t xml:space="preserve"> </t>
    </r>
    <r>
      <rPr>
        <sz val="7.9"/>
        <color indexed="8"/>
        <rFont val="Arial"/>
      </rPr>
      <t xml:space="preserve">Doi (Doi, Roberts, Takeuchi, &amp; Suzuki, 2001) </t>
    </r>
    <r>
      <rPr>
        <sz val="10"/>
        <rFont val="Arial"/>
        <family val="2"/>
      </rPr>
      <t xml:space="preserve"> </t>
    </r>
  </si>
  <si>
    <r>
      <t xml:space="preserve"> </t>
    </r>
    <r>
      <rPr>
        <sz val="7.9"/>
        <color indexed="8"/>
        <rFont val="Arial"/>
      </rPr>
      <t xml:space="preserve">Doi (Doi et al., 2001) </t>
    </r>
    <r>
      <rPr>
        <sz val="10"/>
        <rFont val="Arial"/>
        <family val="2"/>
      </rPr>
      <t xml:space="preserve"> </t>
    </r>
  </si>
  <si>
    <r>
      <t xml:space="preserve"> </t>
    </r>
    <r>
      <rPr>
        <sz val="7.9"/>
        <color indexed="8"/>
        <rFont val="Arial"/>
      </rPr>
      <t xml:space="preserve">Costello (Costello et al., 1996) </t>
    </r>
    <r>
      <rPr>
        <sz val="10"/>
        <rFont val="Arial"/>
        <family val="2"/>
      </rPr>
      <t xml:space="preserve"> </t>
    </r>
  </si>
  <si>
    <r>
      <t xml:space="preserve"> </t>
    </r>
    <r>
      <rPr>
        <sz val="7.9"/>
        <color indexed="8"/>
        <rFont val="Arial"/>
      </rPr>
      <t xml:space="preserve">Canino (Canino et al., 2004) (and personal communication) </t>
    </r>
    <r>
      <rPr>
        <sz val="10"/>
        <rFont val="Arial"/>
        <family val="2"/>
      </rPr>
      <t xml:space="preserve"> </t>
    </r>
  </si>
  <si>
    <r>
      <t xml:space="preserve"> </t>
    </r>
    <r>
      <rPr>
        <sz val="7.9"/>
        <color indexed="8"/>
        <rFont val="Arial"/>
      </rPr>
      <t xml:space="preserve">Cairney (Cairney, 1998) </t>
    </r>
    <r>
      <rPr>
        <sz val="10"/>
        <rFont val="Arial"/>
        <family val="2"/>
      </rPr>
      <t xml:space="preserve"> </t>
    </r>
  </si>
  <si>
    <r>
      <t xml:space="preserve"> </t>
    </r>
    <r>
      <rPr>
        <sz val="7.9"/>
        <color indexed="8"/>
        <rFont val="Arial"/>
      </rPr>
      <t xml:space="preserve">Fleming (Fleming, Offord, &amp; Boyle, 1989) </t>
    </r>
    <r>
      <rPr>
        <sz val="10"/>
        <rFont val="Arial"/>
        <family val="2"/>
      </rPr>
      <t xml:space="preserve"> </t>
    </r>
  </si>
  <si>
    <t>Note: Each circle represents a study; the area of the circle is drawn in proportion to study size.</t>
  </si>
  <si>
    <t>Source: Re-analysis of Costello, E.J. et al (2006) ‘Is there an epidemic of child or adolescent</t>
  </si>
  <si>
    <t>depression?’, Journal of Child Psychology and Psychiatry, vol 47, no 12, pp 1263-71. The data shown</t>
  </si>
  <si>
    <t>above are for those studies where the children lived in the US, the US territory of Puerto Rico, or</t>
  </si>
  <si>
    <t>Test Statistic</t>
  </si>
  <si>
    <t>0-4</t>
  </si>
  <si>
    <t>5-9</t>
  </si>
  <si>
    <t>10-14</t>
  </si>
  <si>
    <t>15-19</t>
  </si>
  <si>
    <t>20-24</t>
  </si>
  <si>
    <t>25-29</t>
  </si>
  <si>
    <t>30-34</t>
  </si>
  <si>
    <t>35-39</t>
  </si>
  <si>
    <t>40-44</t>
  </si>
  <si>
    <t>45-49</t>
  </si>
  <si>
    <t>50-54</t>
  </si>
  <si>
    <t>55-59</t>
  </si>
  <si>
    <t>60-64</t>
  </si>
  <si>
    <t>65-69</t>
  </si>
  <si>
    <t>70-74</t>
  </si>
  <si>
    <t>75-79</t>
  </si>
  <si>
    <t>80-84</t>
  </si>
  <si>
    <t>85-89</t>
  </si>
  <si>
    <t>90-94</t>
  </si>
  <si>
    <t>95-99</t>
  </si>
  <si>
    <t>die in a year as compared to a women living in the same set of countries born at the same time</t>
  </si>
  <si>
    <t>Source: Original figure given in Rigby, J.E. and Dorling, D. (2007) ‘Mortality in relation to sex in the</t>
  </si>
  <si>
    <t>affluent world’, Journal of Epidemiology and Community Health, vol 61, no 2, pp 159-64, sample</t>
  </si>
  <si>
    <t>Mathematics</t>
  </si>
  <si>
    <t>Science</t>
  </si>
  <si>
    <t>Literacy</t>
  </si>
  <si>
    <t>Netherlands 2006</t>
  </si>
  <si>
    <t>Netherlands 2012</t>
  </si>
  <si>
    <t>3% 'none'</t>
  </si>
  <si>
    <t>11% 'limited'</t>
  </si>
  <si>
    <t>20% 'barely'</t>
  </si>
  <si>
    <t>28% 'simple'</t>
  </si>
  <si>
    <t>25% 'effective'</t>
  </si>
  <si>
    <t>2% 'advanced'</t>
  </si>
  <si>
    <t>11% 'developed'</t>
  </si>
  <si>
    <t>Figure 1: Children by ability in the Netherlands, according to the OECD, 2012 (%)</t>
  </si>
  <si>
    <t xml:space="preserve">The OECD Pisa assessments put children in 7 levels by ability. The adjectives used here are extracted </t>
  </si>
  <si>
    <t>OECD (2007) The Programme for International Student Assessment (PISA), OECD’s latest</t>
  </si>
  <si>
    <t>Updated using data from 2012 that is available here: http://nces.ed.gov/pubs2014/2014024_tables.pdf</t>
  </si>
  <si>
    <t>Note that in the PISA 2012 update these words are no longer used and three scores have to be summed.</t>
  </si>
  <si>
    <t>from Pisa's own 2006 descriptions of what these bands represented as published in</t>
  </si>
  <si>
    <t>for “mathematics literacy scale” descriptions Exhibit M1, figures Table M1</t>
  </si>
  <si>
    <t>for “science literacy scale” descriptions Exhibit S1, figures Table S1</t>
  </si>
  <si>
    <t>for “reading literacy scale” descriptions Exhibit R1, figures Table R1</t>
  </si>
  <si>
    <t>OECD</t>
  </si>
  <si>
    <t>OECD 2006</t>
  </si>
  <si>
    <t>UK 2006</t>
  </si>
  <si>
    <t>USA 2006</t>
  </si>
  <si>
    <t>Figure 2: Distribution of children by ability, according to the OECD, 2012 (%)</t>
  </si>
  <si>
    <t>Source: Data originally given in OECD (2007) The Programme for International Student Assessment (PISA),</t>
  </si>
  <si>
    <t>in table 1, p 20. Updated using http://nces.ed.gov/pubs2014/2014024_tables.pdf (see Figure 1 notes)</t>
  </si>
  <si>
    <t>Updated figures 2006/7 to 20012/13 available here.</t>
  </si>
  <si>
    <t>https://www.gov.uk/government/statistics/participation-rates-in-higher-education-2006-to-2013</t>
  </si>
  <si>
    <t>hand axis and line marked by filled black circles. The final red circle is provisional 2012/13 data.</t>
  </si>
  <si>
    <t>The school leaving age still seems officially to be 16, but with very limited options after that in England until you are 18 and so is shown as 18 here.</t>
  </si>
  <si>
    <t>See: "You must stay in some form of education or training until your 18th birthday if you were born on or after 1 September 1997" at https://www.gov.uk/know-when-you-can-leave-school</t>
  </si>
  <si>
    <t>1901-2008</t>
  </si>
  <si>
    <t>Infinate</t>
  </si>
  <si>
    <t>Change men</t>
  </si>
  <si>
    <t>Change women</t>
  </si>
  <si>
    <t>counted only once. After this graph was first publishedm in 2009 p five women in one year were prize winners in just one year.</t>
  </si>
  <si>
    <t xml:space="preserve">Source: http://nobelprize.org/index.html    </t>
  </si>
  <si>
    <t>specifically: http://stats.areppim.com/stats/stats_nobel_sexxcat.htm</t>
  </si>
  <si>
    <t>Notes: Marie Curie is split between physics and chemistry (0.5/0.5); John Bardeen (Physics twice)  and Fred Sanger (Chemistry twice) are</t>
  </si>
  <si>
    <t>Alice Munro</t>
  </si>
  <si>
    <t>Ellen Johnson Sirleaf</t>
  </si>
  <si>
    <t>Leymah Gbowee</t>
  </si>
  <si>
    <t>Tawakkul Karman</t>
  </si>
  <si>
    <t>2011 -</t>
  </si>
  <si>
    <t>2013 -</t>
  </si>
  <si>
    <t xml:space="preserve"> So few women have been awarded prizes that they can easily be listed:</t>
  </si>
  <si>
    <t>Women awarded a Nobel prize 1901-2013:</t>
  </si>
  <si>
    <t>2010s</t>
  </si>
  <si>
    <t>Original calculations to try to determine how unusual the trend was up to 2009</t>
  </si>
  <si>
    <t>Malala Yousafzai </t>
  </si>
  <si>
    <t xml:space="preserve">  2014 -</t>
  </si>
  <si>
    <t>2014 -</t>
  </si>
  <si>
    <t xml:space="preserve">          May-Britt Moser</t>
  </si>
  <si>
    <t>1901-2014</t>
  </si>
  <si>
    <t>Figure 4: Male and female Nobel (and economics) laureates, by subject, 1901–2014</t>
  </si>
  <si>
    <t>Figure 5: Female Nobel laureates (%), by decade, worldwide, 1901–2014</t>
  </si>
  <si>
    <t>which rose to 49% in 2011/12 falling to 43% in 2012/13. The fall was due to students not deferring entry to avoid having to pay £9000 a year fees and was thought to be temporary.</t>
  </si>
  <si>
    <t>be expected to have been awarded a prize]. The sum of the squared differences each</t>
  </si>
  <si>
    <t>Notes: The prizes awarded in 2009 and afterwards were so very unusual in distribution that they are not included</t>
  </si>
  <si>
    <t>women have been in literature or peace, and only a few in medicine.</t>
  </si>
  <si>
    <t>There are no recent figures for all three groups. Over the 30 years to 2014 the proportion who are</t>
  </si>
  <si>
    <t>See: http://www.poverty.ac.uk/editorial/pse-team-calls-government-tackle-rising-deprivation</t>
  </si>
  <si>
    <t>necessities poor has risen from 14% to 33%. The 17% shown here is therefore relatively low.</t>
  </si>
  <si>
    <t>Source: Figure redrawn from the original. Figures read off original graph shown below alongside a chi-squared test statistic</t>
  </si>
  <si>
    <t>Source: http://www.ggdc.net/maddison/maddison-project/home.htm</t>
  </si>
  <si>
    <t>N. Americas</t>
  </si>
  <si>
    <t>Latin America</t>
  </si>
  <si>
    <t>Updated usingFigures provided by the Madison project: http://www.ggdc.net/maddison/maddison-project/home.htm</t>
  </si>
  <si>
    <t>Figure 10: Real growth per decade in GDP (%), per person, by continent, 1955–2010</t>
  </si>
  <si>
    <t>Less than £20,000</t>
  </si>
  <si>
    <t>£20k-£40k</t>
  </si>
  <si>
    <t>£40k-£60k</t>
  </si>
  <si>
    <t>£60k-£100K</t>
  </si>
  <si>
    <t>£100k+</t>
  </si>
  <si>
    <t>All individuals</t>
  </si>
  <si>
    <t>Good or very good</t>
  </si>
  <si>
    <t xml:space="preserve">Neither good or bad </t>
  </si>
  <si>
    <t xml:space="preserve">Bad or very bad </t>
  </si>
  <si>
    <t xml:space="preserve">   The economic situation in the world</t>
  </si>
  <si>
    <t xml:space="preserve">   The economic situation in the UK</t>
  </si>
  <si>
    <t>Bad or very bad</t>
  </si>
  <si>
    <t xml:space="preserve">   The financial situation in your household</t>
  </si>
  <si>
    <t xml:space="preserve">Good or very good </t>
  </si>
  <si>
    <t>Source: 2009 Survey of Public Attitudes and Behaviours towards the Environment, Department for Environment, Food</t>
  </si>
  <si>
    <t>and Rural Affairs - collected February - March, Table 1 of Social trends 41, income and Wealth, ONS 2010.</t>
  </si>
  <si>
    <t xml:space="preserve"> Perceptions of the current economic climate immediately after the crash, in 2009, by income (UK) %</t>
  </si>
  <si>
    <t>Standardised Mortality Ratio 0-64 (1921 -2006) Decile 1 are the areas of the country containing the 10% of the population with the worse health outcomes at ecah time</t>
  </si>
  <si>
    <t>Note: RII is the Relative Index of Inequality, a measure of the overal level of inequality in health across the country. Inequalities in health were at their maxima during the later 1930s and the depression</t>
  </si>
  <si>
    <t>Figure 13: Concentration of Conservative votes, British general elections, 1918–2010</t>
  </si>
  <si>
    <t>vol 41, no 1, p 849, showing the spatial segregation index. Updated in Dorling, D. (2013) Crises and turning</t>
  </si>
  <si>
    <t>points: the pivots of history, Renewal, 21, 4, 11-20.</t>
  </si>
  <si>
    <t>Nuffield College Working Papers, Oxford (http://www.nuff.ox.ac.uk/Economics/History/Paper43/43atkinson.pdf), figures</t>
  </si>
  <si>
    <t>The 2010 figure comes from the World Top Incomes database which suggests that incomes are reduced by 25.10%</t>
  </si>
  <si>
    <t>Figure 14: Share of all income received by the richest 1% in Britain, 1918–2010</t>
  </si>
  <si>
    <t>for the top 1% due to income tax and that the post tax share of adults in the top 1% was 12.55% in 2010.</t>
  </si>
  <si>
    <t>Figure 11: Households’ ability to get by on their income in Britain, two decades before the crash, 1984–2004</t>
  </si>
  <si>
    <t xml:space="preserve"> The proportion is the minimum number of voters who would have to be moved across constituency boundaries to ensure that</t>
  </si>
  <si>
    <t>Household ownership of valuables, household goods and vehicles: by household composition: 2006/07</t>
  </si>
  <si>
    <t>Gini Coefficients for aggregate total wealth, by components: Great Britain, 2006/08 - 2010/12</t>
  </si>
  <si>
    <t>Financial wealth (net)</t>
  </si>
  <si>
    <t>Property Wealth (net)</t>
  </si>
  <si>
    <t>Private Pension Wealth</t>
  </si>
  <si>
    <t>Total wealth</t>
  </si>
  <si>
    <t>2006/8</t>
  </si>
  <si>
    <t>2008/10</t>
  </si>
  <si>
    <t>2010/12</t>
  </si>
  <si>
    <t>Figure 16: Households by number of cars, and those with no cars in Britain, 2006/07; and wealth inequality trends, 2006-2012</t>
  </si>
  <si>
    <t>Source: Table 2.5 Wealth in Great Britain Wave 3, 2010-2012, Chapter 2, page 7 (ONS, 2014)</t>
  </si>
  <si>
    <t>Consumer Debt</t>
  </si>
  <si>
    <t>Consumer Disposable income</t>
  </si>
  <si>
    <t>£ billions</t>
  </si>
  <si>
    <t>Revised data located in Historical Annual Tables 2005-2013, tables L1 and L10.</t>
  </si>
  <si>
    <t>1st two columns updated by the December 2014 figures for the 2005-2013 period (table F100.1) including home equity loand secured by junior liens..</t>
  </si>
  <si>
    <t>Figure 19: Social security and taxation prosecutions, Australia, counts, 1989–2014</t>
  </si>
  <si>
    <t>Source: Journal of Social Policy, and in a presentation on ‘Welfare fraud, welfare fiction’ by Greg Marston, Social Policy Unit, The University of Queensland.</t>
  </si>
  <si>
    <t>Tax figures updated after 2003 through: https://www.ato.gov.au/General/The-fight-against-tax-crime/News-and-results/Tax-crime-prosecution-results/</t>
  </si>
  <si>
    <t>Welfare fraud figures updated after 2003 through: http://www.aic.gov.au/publications/current%20series/tandi/421-440/tandi421.html</t>
  </si>
  <si>
    <t>and http://www.humanservices.gov.au/corporate/publications-and-resources/annual-report/resources/1314/chapter-09/fraud-investigations</t>
  </si>
  <si>
    <t>09q1</t>
  </si>
  <si>
    <t>09q2</t>
  </si>
  <si>
    <t>09q3</t>
  </si>
  <si>
    <t>09q4</t>
  </si>
  <si>
    <t>10q2</t>
  </si>
  <si>
    <t>10q3</t>
  </si>
  <si>
    <t>10q4</t>
  </si>
  <si>
    <t>11q1</t>
  </si>
  <si>
    <t>11q2</t>
  </si>
  <si>
    <t>11q3</t>
  </si>
  <si>
    <t>11q4</t>
  </si>
  <si>
    <t>12q2</t>
  </si>
  <si>
    <t>12q3</t>
  </si>
  <si>
    <t>12q4</t>
  </si>
  <si>
    <t>13q1</t>
  </si>
  <si>
    <t>13q2</t>
  </si>
  <si>
    <t>13q3</t>
  </si>
  <si>
    <t>13q4</t>
  </si>
  <si>
    <t>14q2</t>
  </si>
  <si>
    <t>14q3</t>
  </si>
  <si>
    <t>new</t>
  </si>
  <si>
    <t>Correlation Coefficient (ignoring last observation)</t>
  </si>
  <si>
    <t>Figure 21: Adolescent girls assessed as depressed (%), North America, 1984–2010</t>
  </si>
  <si>
    <t>Correlation Coefficient (including last observation)</t>
  </si>
  <si>
    <t>National Survey on Drug Use and Health (2012)</t>
  </si>
  <si>
    <t>Figure 22: Male/female mortality ratio by age in the rich world, 1850–1999</t>
  </si>
  <si>
    <t>An additional very recent study has been added to the Figure which was not include in the first edition of this book.</t>
  </si>
  <si>
    <t>The final study was published in 2012 by Substance Abuse and Mental Health Services Administration (SAMHSA)</t>
  </si>
  <si>
    <t xml:space="preserve">and based on combined data from the 2008 to 2010 SAMHSA National Survey on Drug Use and Health </t>
  </si>
  <si>
    <t>members. Y-axis depicts how many more times a man of that age born in that decade is likely to</t>
  </si>
  <si>
    <t>Mortality ratio of men to women by year of birth and age at death (how many men die for each women that dies standardized for population numbers at risk)</t>
  </si>
  <si>
    <t xml:space="preserve">and of the same age. </t>
  </si>
  <si>
    <t>Source: UK divide Drawn by the author with help from John Pritchard and derived from many sources.</t>
  </si>
  <si>
    <t>London divide: Assembly seats in 2012 (political control) http://www.telegraph.co.uk/news/politics/local-elections/9247664/London-Assembly-elections-2012-results-map.html</t>
  </si>
  <si>
    <t>Global Divide: Is found at the Chinese version of wikipedia by searching for "north south divide". Other versions do not bend the lines as much to inlcude islands.</t>
  </si>
  <si>
    <t xml:space="preserve"> 06-07</t>
  </si>
  <si>
    <t xml:space="preserve"> 07-08</t>
  </si>
  <si>
    <t xml:space="preserve"> 08-09</t>
  </si>
  <si>
    <t xml:space="preserve"> 09-10</t>
  </si>
  <si>
    <t xml:space="preserve"> 10-11</t>
  </si>
  <si>
    <t xml:space="preserve"> 11-12</t>
  </si>
  <si>
    <t xml:space="preserve"> 12-13</t>
  </si>
  <si>
    <t xml:space="preserve"> 13-14</t>
  </si>
  <si>
    <t>http://www.isdscotland.org/Health-Topics/Prescribing-and-medicines/Publications/data-tables.asp?id=1309#1309</t>
  </si>
  <si>
    <t>Figure 25: The rate of prescribing anti-depressants by the NHS in Scotland, 1992–2014</t>
  </si>
  <si>
    <t>and 'Argyll &amp; Bute' CHP  became part of NHS Highland. Caution should be used in looking at trend information for these Health Boards.</t>
  </si>
  <si>
    <t>Source: Table 6 in the first edition of this book, first column of data (household home mortgage debt change); updated in January 2015 using the:</t>
  </si>
  <si>
    <t xml:space="preserve">Updated using: ISD Scotland (2015) Better Information, Better Decisions, Better Health: Data Tables, NHS Scotland, </t>
  </si>
  <si>
    <t>Disposable income is the income after paying taxes.</t>
  </si>
  <si>
    <t>monthlyreview.org/0506jbf.htm), Table 1; and www.federalreserve.gov/releases/Z1/Current/</t>
  </si>
  <si>
    <t>2005 data onwards updated from the December 11, 2014 file (before revision the 2005 ratio was 127.2)</t>
  </si>
  <si>
    <t>Ratio of consumer debt to disposal income and change in that ratio in the US 1975-2013</t>
  </si>
  <si>
    <t>Note: prosection for serious fraud in taxation are so rare, despite so many more people possibly committing such fraud that a difference scale is needed</t>
  </si>
  <si>
    <t>Data for Q1 2009 to Q3 2014 downloaded on January 2nd 2015. Note older data as in Foster 2006.</t>
  </si>
  <si>
    <t>DSR = Household Debt Service Ratio  and  FOR =  Financial Obligations Ratio</t>
  </si>
  <si>
    <t>size one billion people. Figure not updated as migration/uncertainty within Europe increased in recent years.</t>
  </si>
  <si>
    <t>of</t>
  </si>
  <si>
    <t>Birth</t>
  </si>
  <si>
    <t>Age…</t>
  </si>
  <si>
    <t>Debt growth, borrowing and debt outstanding tables' (www.federalreserve.gov/releases/Z1/Current/, updated by the Historical Annuals, 2005-2013, December 11, 2014</t>
  </si>
  <si>
    <t>final two columns updated by the December 2014 figures for the 2005-2013 period (table F.100) including home equity loans secured by junior liens.</t>
  </si>
  <si>
    <t>Data as available in January 2015 from the Federal Reserve</t>
  </si>
  <si>
    <t xml:space="preserve"> Rate of prescribing antidepressants by NHS Board:  Defined Daily Doses per 1,000 population (aged 15+), Scotland, 1992-2014</t>
  </si>
  <si>
    <t>Figure 12: Inequalities in chances to living to age 65 by geographical area in Britain, 1920-2006</t>
  </si>
  <si>
    <t>age 65 mortality rate  in the 10% of geographical areas with the mortality is compared with compared to the average. The line marked</t>
  </si>
  <si>
    <t>by dark diamonds shows how much higher that of the worst 30% is than the average.</t>
  </si>
  <si>
    <t>Note: The statistic being measured is the segregation index of Conservative votes across all British seats at each general election</t>
  </si>
  <si>
    <t>within each parliamentary constituency the Conservatives received exactly the same share of the vote.</t>
  </si>
  <si>
    <t>Note: Lower line is the share of all income after tax has been deducted</t>
  </si>
  <si>
    <t>p 11; the 2005 post-tax rate of 12.9% is interpolated using the 2001 ratio.</t>
  </si>
  <si>
    <t>Note: The graph shows how many more people entered than left these countries, as a proportion of the recorded births in any year, using the number of recorded deaths of people born in that year. Official projections up to 2080 are used to extrapolate forwards and include people who have not yet died.</t>
  </si>
  <si>
    <t>Figure 15: Net Immigration England and Wales, by birth year, 1840–2080</t>
  </si>
  <si>
    <t>No Cars</t>
  </si>
  <si>
    <t xml:space="preserve">  Single adult</t>
  </si>
  <si>
    <t xml:space="preserve">  Couples no kids</t>
  </si>
  <si>
    <t xml:space="preserve">  Couples with kids</t>
  </si>
  <si>
    <t xml:space="preserve">  Lone Parents</t>
  </si>
  <si>
    <t xml:space="preserve">  Other </t>
  </si>
  <si>
    <t>Possessions (including cars)</t>
  </si>
  <si>
    <t>Note: The Gini coefficient is a measure of inequality, 1 being maximum
inequality and 0 being complete equality.</t>
  </si>
  <si>
    <t>Note: The bars show the ratio (×100) of debt to annual disposable income with scale to the right. The</t>
  </si>
  <si>
    <t>line shows the percentage change in that ratio over the coming five years with scale to the left.</t>
  </si>
  <si>
    <t>The greatest increase was in the years to 2005: 29% is 100% × (124.7–96.8) ÷ 96.8 = 28.8%</t>
  </si>
  <si>
    <t>Ratio × 100</t>
  </si>
  <si>
    <t>Figure 17: Outstanding consumer debt as a proportion of post-tax income, US, 1975–2013</t>
  </si>
  <si>
    <t>Notes: The NHS uses financial years when reporting on prescribing</t>
  </si>
  <si>
    <t>rates. The measure shown is what is called standardised defined daily</t>
  </si>
  <si>
    <t>doses (the commonest amount prescribed in mg/day for each</t>
  </si>
  <si>
    <t>of this book the latest data available was for 2005-6.</t>
  </si>
  <si>
    <t>antidepressant drug) per 1,000 people aged 15+ . In the first edition</t>
  </si>
  <si>
    <t xml:space="preserve">Note: In 2006/07, NHS Argyll &amp; Clyde was dissolved as an NHS Board and its CHPs were absorbed into NHS Greater Glasgow and  NHS Highland. </t>
  </si>
  <si>
    <t xml:space="preserve">From 2006/07 onwards 'Inverclyde and Renfrewshire' CHP became part of NHS Greater Glasgow &amp; Clyde </t>
  </si>
  <si>
    <t>Household debt ($billions)</t>
  </si>
  <si>
    <t xml:space="preserve">Figure 24: The crash - US mortgage debt, 1977–2013 (% change and US$ billion) </t>
  </si>
  <si>
    <t xml:space="preserve">Left-hand axis: percentage change in that amount. </t>
  </si>
  <si>
    <t>Provisional figures for 2008 and 2009 were -46 and -370, but these had to be revised later to +94 and +66 (US $ billion). The provisional figures are shown in the first edition of this book.</t>
  </si>
  <si>
    <t>Figure 23: The fractal nature of geographical divides, North/South, World, Britain, London, 2012</t>
  </si>
  <si>
    <t>Note: The central divide is the social, economic and political divide in Britain. Below the line</t>
  </si>
  <si>
    <t>Note: Each line refers to the cohort born in the five year period it is labelled by. X-axis gives age of cohort</t>
  </si>
  <si>
    <t>Canada (excluding one study which used different diagnosis methods to the other 16, with the number given to each of those studies given in the table below.</t>
  </si>
  <si>
    <t>mean percentage point rise per year 1983 to 2000</t>
  </si>
  <si>
    <t>mean percentage point rise per year to 1983 2009</t>
  </si>
  <si>
    <t>Figure 20: Debt payments as a percentage of post-tax income, US Financial Obligations Ratio, 1980–2014</t>
  </si>
  <si>
    <t>Note: The Financial Obligations Ratio  shown on the graph includes mortgage payments and consumer debt such as credit cards and other loans as well as</t>
  </si>
  <si>
    <t>rent payments for tenants, car leasing payments, property taxes and homeowners' insurance. The debt payment fall from Q4 2007</t>
  </si>
  <si>
    <t>onwards was partly because interest rates on mortgages plummeted from then onwards.</t>
  </si>
  <si>
    <t>Referrals to the Director of Public Prosecutions for Social Security Fraud and Serious Tax Fraud in Australia 1989-2014.</t>
  </si>
  <si>
    <t>Prosecutions for Social Security fraud between 2007 and 2009, 60%</t>
  </si>
  <si>
    <t>received a conviction. The tax fraud figures do not include summary</t>
  </si>
  <si>
    <t>offences under the Tax Administration Act which are not referred to</t>
  </si>
  <si>
    <t>the Director of Public Prosecutions, and include failing to lodge a</t>
  </si>
  <si>
    <t>tax return and providing false or misleading information, and result</t>
  </si>
  <si>
    <t>in an average fine of AU$4,500 in the period 2007 to 2014. Of the 505</t>
  </si>
  <si>
    <t>people referred during that period for serious tax fraud, 96% received</t>
  </si>
  <si>
    <t>states: "Australia has a strong culture of voluntary tax compliance".</t>
  </si>
  <si>
    <t>Note: Of the 15,655 people referred to the Australian Director of Public</t>
  </si>
  <si>
    <t>a conviction. Despite this the Government website giving these latter figures</t>
  </si>
  <si>
    <t>Note: The contribution of residents to emissions is estimated from the</t>
  </si>
  <si>
    <t>vehicles they own, and the degree of pollution they suffer from mean</t>
  </si>
  <si>
    <t>annual ambient NO2 measurements. Lowest emitting and polluting</t>
  </si>
  <si>
    <t>quintiles are labelled 1, the highest are labelled 5. The areas used</t>
  </si>
  <si>
    <t>are local government wards, and these are put into 25 groups by their</t>
  </si>
  <si>
    <t>Source: Mitchell, G. and Dorling, D. (2003) ‘An environmental justice</t>
  </si>
  <si>
    <t>analysis of British air quality’, Environment and Planning A, vol 35,</t>
  </si>
  <si>
    <t>pp 909-29, Figure 9: Poverty rate by NOx emission and ambient air</t>
  </si>
  <si>
    <t>quality for 10,444 British wards (defined by their 1981 boundaries) in</t>
  </si>
  <si>
    <t>Percentage of households living in poverty by emision and pollution rate of ward of residence, UK, 1999</t>
  </si>
  <si>
    <t>Pollution received by ward of residence (1=lowest, 5=highest quintile)</t>
  </si>
  <si>
    <t>Emissions made by ward of residence (1=lowest,  5=highest quintile)</t>
  </si>
  <si>
    <t>Same data as depicted in volume one of this book</t>
  </si>
  <si>
    <t>Top 1% income share</t>
  </si>
  <si>
    <t>Norway</t>
  </si>
  <si>
    <t>France</t>
  </si>
  <si>
    <t>Ireland</t>
  </si>
  <si>
    <t>United Kingdom</t>
  </si>
  <si>
    <t>Denmark</t>
  </si>
  <si>
    <t>United States</t>
  </si>
  <si>
    <t>Buehler, R. and Pucher, J. (2012) Walking  and Cycling in Western, Europe and the United States, Trends, Policies, and Lessons, TR News 280, May-June,: http://policy.rutgers.edu/faculty/pucher/TRNWesternEurope.pdf</t>
  </si>
  <si>
    <t>Sources: Paris Top income dataset latest figures as accessed in January 2015 and on cycling and walking for Japan http://www.tokyobybike.com/2013/10/how-many-japanese-cycle-to-work.html</t>
  </si>
  <si>
    <t>Cigarettes</t>
  </si>
  <si>
    <t>Cigarettes is number of cigarettes smoked per adult per year 2007. Source http://en.wikipedia.org/wiki/List_of_countries_by_cigarette_consumption_per_capita</t>
  </si>
  <si>
    <t>Alcohol consumption measured in equivalent litres of pure ethanol  per capita per year 2008 – 2012. Source http://en.wikipedia.org/wiki/List_of_countries_by_alcohol_consumption_per_capita</t>
  </si>
  <si>
    <t>Life Expectancy in 2008</t>
  </si>
  <si>
    <t>Life Expectancy: Source http://www.oecd.org/berlin/47570143.pdf</t>
  </si>
  <si>
    <t>Cycle/Walk %</t>
  </si>
  <si>
    <t>Cycle %</t>
  </si>
  <si>
    <t>Walk %</t>
  </si>
  <si>
    <t>Obesity %</t>
  </si>
  <si>
    <t>Alcohol (litres)</t>
  </si>
  <si>
    <t>Figure 26: Healthy behaviour and income inequality, walking and cycling 2006-2010, affluent countries</t>
  </si>
  <si>
    <t>Note: The figures for Japan are only for workers, not students, and are low because the train is the main means of transport for so many in Japan</t>
  </si>
  <si>
    <t>Selected Measures of inequality and healthy behaviour - all countries for which data exists on all measures, latest comparabale data</t>
  </si>
  <si>
    <t>Note: Data sources as above except obesity data is % of population obese aged 15 years and over in 2012, Source http://www.oecd.org/els/health-systems/Obesity-Update-2014.pdf</t>
  </si>
  <si>
    <t>Population(Mil)</t>
  </si>
  <si>
    <t>All</t>
  </si>
  <si>
    <t>emission and pollution quintile positions.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</si>
</sst>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00000"/>
    <numFmt numFmtId="165" formatCode="0.000000"/>
    <numFmt numFmtId="166" formatCode="0.00000"/>
    <numFmt numFmtId="167" formatCode="0.0000"/>
    <numFmt numFmtId="168" formatCode="0.000"/>
    <numFmt numFmtId="169" formatCode="0.0"/>
    <numFmt numFmtId="170" formatCode="0.0%"/>
  </numFmts>
  <fonts count="26" x14ac:knownFonts="1">
    <font>
      <sz val="10"/>
      <name val="Arial"/>
      <family val="2"/>
    </font>
    <font>
      <sz val="10"/>
      <name val="Arial"/>
      <family val="2"/>
    </font>
    <font>
      <sz val="8"/>
      <name val="Arial"/>
    </font>
    <font>
      <u/>
      <sz val="10"/>
      <color indexed="12"/>
      <name val="Arial"/>
    </font>
    <font>
      <b/>
      <sz val="10"/>
      <name val="Arial"/>
      <family val="2"/>
    </font>
    <font>
      <b/>
      <sz val="10"/>
      <name val="Arial"/>
      <family val="2"/>
    </font>
    <font>
      <sz val="10"/>
      <color indexed="8"/>
      <name val="Arial"/>
      <family val="2"/>
    </font>
    <font>
      <u/>
      <sz val="10"/>
      <color indexed="8"/>
      <name val="Arial"/>
      <family val="2"/>
    </font>
    <font>
      <b/>
      <sz val="12"/>
      <name val="Times New Roman"/>
      <family val="1"/>
    </font>
    <font>
      <sz val="10"/>
      <name val="Arial"/>
      <family val="2"/>
    </font>
    <font>
      <sz val="7.9"/>
      <color indexed="8"/>
      <name val="Arial"/>
    </font>
    <font>
      <sz val="14.6"/>
      <color indexed="8"/>
      <name val="Arial"/>
      <family val="2"/>
    </font>
    <font>
      <sz val="12.7"/>
      <color indexed="8"/>
      <name val="Arial"/>
      <family val="2"/>
    </font>
    <font>
      <sz val="12"/>
      <color indexed="8"/>
      <name val="Arial"/>
      <family val="2"/>
    </font>
    <font>
      <sz val="10"/>
      <color indexed="14"/>
      <name val="Arial"/>
    </font>
    <font>
      <sz val="10"/>
      <color indexed="10"/>
      <name val="Arial"/>
    </font>
    <font>
      <sz val="10"/>
      <color indexed="53"/>
      <name val="Arial"/>
    </font>
    <font>
      <sz val="10"/>
      <color indexed="13"/>
      <name val="Arial"/>
    </font>
    <font>
      <sz val="10"/>
      <color indexed="50"/>
      <name val="Arial"/>
    </font>
    <font>
      <sz val="10"/>
      <color indexed="48"/>
      <name val="Arial"/>
    </font>
    <font>
      <u/>
      <sz val="10"/>
      <name val="Arial"/>
    </font>
    <font>
      <sz val="14"/>
      <name val="Arial"/>
    </font>
    <font>
      <sz val="10"/>
      <color theme="1"/>
      <name val="Arial"/>
    </font>
    <font>
      <sz val="10"/>
      <color rgb="FFFF0000"/>
      <name val="Arial"/>
    </font>
    <font>
      <sz val="11"/>
      <color rgb="FF000000"/>
      <name val="Calibri"/>
      <family val="2"/>
    </font>
    <font>
      <u/>
      <sz val="10"/>
      <color theme="11"/>
      <name val="Arial"/>
      <family val="2"/>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8"/>
        <bgColor indexed="64"/>
      </patternFill>
    </fill>
    <fill>
      <patternFill patternType="solid">
        <fgColor indexed="45"/>
        <bgColor indexed="64"/>
      </patternFill>
    </fill>
    <fill>
      <patternFill patternType="solid">
        <fgColor indexed="13"/>
        <bgColor indexed="64"/>
      </patternFill>
    </fill>
    <fill>
      <patternFill patternType="solid">
        <fgColor indexed="50"/>
        <bgColor indexed="64"/>
      </patternFill>
    </fill>
  </fills>
  <borders count="5">
    <border>
      <left/>
      <right/>
      <top/>
      <bottom/>
      <diagonal/>
    </border>
    <border>
      <left/>
      <right/>
      <top/>
      <bottom style="thin">
        <color auto="1"/>
      </bottom>
      <diagonal/>
    </border>
    <border>
      <left style="thick">
        <color auto="1"/>
      </left>
      <right/>
      <top/>
      <bottom/>
      <diagonal/>
    </border>
    <border>
      <left/>
      <right/>
      <top style="thin">
        <color auto="1"/>
      </top>
      <bottom style="thin">
        <color auto="1"/>
      </bottom>
      <diagonal/>
    </border>
    <border>
      <left/>
      <right/>
      <top/>
      <bottom style="medium">
        <color auto="1"/>
      </bottom>
      <diagonal/>
    </border>
  </borders>
  <cellStyleXfs count="55">
    <xf numFmtId="0" fontId="0" fillId="0" borderId="0" applyBorder="0"/>
    <xf numFmtId="0" fontId="3" fillId="0" borderId="0" applyNumberFormat="0" applyFill="0" applyBorder="0" applyAlignment="0" applyProtection="0">
      <alignment vertical="top"/>
      <protection locked="0"/>
    </xf>
    <xf numFmtId="9" fontId="1" fillId="0" borderId="0" applyFon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cellStyleXfs>
  <cellXfs count="130">
    <xf numFmtId="0" fontId="0" fillId="0" borderId="0" xfId="0"/>
    <xf numFmtId="0" fontId="0" fillId="0" borderId="0" xfId="0" applyAlignment="1">
      <alignment horizontal="right"/>
    </xf>
    <xf numFmtId="1" fontId="0" fillId="0" borderId="0" xfId="0" applyNumberFormat="1" applyAlignment="1">
      <alignment horizontal="right"/>
    </xf>
    <xf numFmtId="3" fontId="0" fillId="2" borderId="0" xfId="0" applyNumberFormat="1" applyFont="1" applyFill="1"/>
    <xf numFmtId="0" fontId="0" fillId="2" borderId="0" xfId="0" applyFont="1" applyFill="1"/>
    <xf numFmtId="0" fontId="0" fillId="0" borderId="0" xfId="0" applyFont="1"/>
    <xf numFmtId="0" fontId="5" fillId="2" borderId="0" xfId="0" applyFont="1" applyFill="1" applyAlignment="1"/>
    <xf numFmtId="0" fontId="0" fillId="0" borderId="1" xfId="0" applyBorder="1"/>
    <xf numFmtId="0" fontId="0" fillId="0" borderId="1" xfId="0" applyBorder="1" applyAlignment="1">
      <alignment horizontal="right"/>
    </xf>
    <xf numFmtId="0" fontId="0" fillId="0" borderId="0" xfId="0" applyAlignment="1">
      <alignment horizontal="right" wrapText="1"/>
    </xf>
    <xf numFmtId="0" fontId="4" fillId="0" borderId="0" xfId="0" applyNumberFormat="1" applyFont="1"/>
    <xf numFmtId="169" fontId="0" fillId="0" borderId="0" xfId="0" applyNumberFormat="1"/>
    <xf numFmtId="167" fontId="0" fillId="0" borderId="0" xfId="0" applyNumberFormat="1"/>
    <xf numFmtId="2" fontId="0" fillId="0" borderId="0" xfId="0" applyNumberFormat="1"/>
    <xf numFmtId="0" fontId="4" fillId="0" borderId="0" xfId="0" applyFont="1"/>
    <xf numFmtId="164" fontId="0" fillId="0" borderId="0" xfId="0" applyNumberFormat="1"/>
    <xf numFmtId="0" fontId="0" fillId="0" borderId="2" xfId="0" applyBorder="1"/>
    <xf numFmtId="168" fontId="0" fillId="0" borderId="0" xfId="0" applyNumberFormat="1"/>
    <xf numFmtId="0" fontId="0" fillId="0" borderId="0" xfId="0" applyBorder="1"/>
    <xf numFmtId="0" fontId="0" fillId="0" borderId="0" xfId="0" applyBorder="1" applyAlignment="1">
      <alignment horizontal="right"/>
    </xf>
    <xf numFmtId="1" fontId="0" fillId="0" borderId="0" xfId="0" applyNumberFormat="1"/>
    <xf numFmtId="9" fontId="0" fillId="0" borderId="0" xfId="2" applyFont="1"/>
    <xf numFmtId="9" fontId="0" fillId="0" borderId="0" xfId="2" applyNumberFormat="1" applyFont="1"/>
    <xf numFmtId="165" fontId="0" fillId="0" borderId="0" xfId="0" applyNumberFormat="1"/>
    <xf numFmtId="166" fontId="0" fillId="0" borderId="0" xfId="0" applyNumberFormat="1"/>
    <xf numFmtId="1" fontId="0" fillId="0" borderId="1" xfId="0" applyNumberFormat="1" applyBorder="1"/>
    <xf numFmtId="1" fontId="0" fillId="0" borderId="1" xfId="0" applyNumberFormat="1" applyBorder="1" applyAlignment="1">
      <alignment wrapText="1"/>
    </xf>
    <xf numFmtId="0" fontId="0" fillId="0" borderId="1" xfId="0" applyBorder="1" applyAlignment="1">
      <alignment wrapText="1"/>
    </xf>
    <xf numFmtId="1" fontId="0" fillId="0" borderId="0" xfId="0" applyNumberFormat="1" applyBorder="1" applyAlignment="1">
      <alignment horizontal="right"/>
    </xf>
    <xf numFmtId="1" fontId="0" fillId="0" borderId="1" xfId="0" applyNumberFormat="1" applyBorder="1" applyAlignment="1">
      <alignment horizontal="right"/>
    </xf>
    <xf numFmtId="0" fontId="0" fillId="0" borderId="0" xfId="0" applyAlignment="1">
      <alignment horizontal="left"/>
    </xf>
    <xf numFmtId="0" fontId="0" fillId="0" borderId="0" xfId="0" applyBorder="1" applyAlignment="1">
      <alignment horizontal="center"/>
    </xf>
    <xf numFmtId="0" fontId="4" fillId="0" borderId="0" xfId="0" applyFont="1" applyAlignment="1">
      <alignment horizontal="left" wrapText="1"/>
    </xf>
    <xf numFmtId="0" fontId="4" fillId="0" borderId="0" xfId="0" applyFont="1" applyAlignment="1">
      <alignment horizontal="left"/>
    </xf>
    <xf numFmtId="0" fontId="0" fillId="0" borderId="0" xfId="0" applyAlignment="1">
      <alignment horizontal="center"/>
    </xf>
    <xf numFmtId="0" fontId="0" fillId="0" borderId="0" xfId="0" applyAlignment="1">
      <alignment horizontal="left" indent="3"/>
    </xf>
    <xf numFmtId="167" fontId="0" fillId="0" borderId="0" xfId="0" applyNumberFormat="1" applyAlignment="1">
      <alignment horizontal="left" indent="2"/>
    </xf>
    <xf numFmtId="0" fontId="6" fillId="0" borderId="0" xfId="0" applyFont="1"/>
    <xf numFmtId="0" fontId="7" fillId="0" borderId="0" xfId="1" applyFont="1" applyAlignment="1" applyProtection="1">
      <alignment horizontal="left" indent="3"/>
    </xf>
    <xf numFmtId="0" fontId="0" fillId="0" borderId="3" xfId="0" applyBorder="1"/>
    <xf numFmtId="169" fontId="0" fillId="3" borderId="0" xfId="0" applyNumberFormat="1" applyFill="1"/>
    <xf numFmtId="0" fontId="0" fillId="0" borderId="1" xfId="0" applyBorder="1" applyAlignment="1">
      <alignment horizontal="right" wrapText="1"/>
    </xf>
    <xf numFmtId="0" fontId="0" fillId="0" borderId="1" xfId="0" applyFill="1" applyBorder="1" applyAlignment="1">
      <alignment horizontal="right" wrapText="1"/>
    </xf>
    <xf numFmtId="3" fontId="0" fillId="0" borderId="0" xfId="0" applyNumberFormat="1"/>
    <xf numFmtId="3" fontId="0" fillId="0" borderId="1" xfId="0" applyNumberFormat="1" applyBorder="1"/>
    <xf numFmtId="3" fontId="0" fillId="0" borderId="0" xfId="0" applyNumberFormat="1" applyBorder="1"/>
    <xf numFmtId="0" fontId="8" fillId="0" borderId="0" xfId="0" applyFont="1"/>
    <xf numFmtId="0" fontId="9" fillId="0" borderId="0" xfId="0" applyFont="1" applyAlignment="1">
      <alignment horizontal="right"/>
    </xf>
    <xf numFmtId="0" fontId="9" fillId="0" borderId="4" xfId="0" applyFont="1" applyBorder="1" applyAlignment="1">
      <alignment horizontal="right"/>
    </xf>
    <xf numFmtId="0" fontId="9" fillId="0" borderId="4" xfId="0" applyFont="1" applyBorder="1" applyAlignment="1">
      <alignment horizontal="right" wrapText="1"/>
    </xf>
    <xf numFmtId="2" fontId="0" fillId="0" borderId="0" xfId="0" applyNumberFormat="1" applyAlignment="1">
      <alignment horizontal="right"/>
    </xf>
    <xf numFmtId="2" fontId="0" fillId="0" borderId="0" xfId="0" applyNumberFormat="1" applyAlignment="1">
      <alignment horizontal="center"/>
    </xf>
    <xf numFmtId="10" fontId="0" fillId="0" borderId="0" xfId="2" applyNumberFormat="1" applyFont="1"/>
    <xf numFmtId="0" fontId="0" fillId="0" borderId="0" xfId="2" applyNumberFormat="1" applyFont="1" applyAlignment="1">
      <alignment horizontal="left"/>
    </xf>
    <xf numFmtId="1" fontId="0" fillId="0" borderId="0" xfId="0" applyNumberFormat="1" applyAlignment="1">
      <alignment horizontal="left"/>
    </xf>
    <xf numFmtId="169" fontId="0" fillId="0" borderId="0" xfId="0" applyNumberFormat="1" applyAlignment="1">
      <alignment horizontal="left"/>
    </xf>
    <xf numFmtId="0" fontId="0" fillId="0" borderId="0" xfId="0" applyFill="1"/>
    <xf numFmtId="0" fontId="1" fillId="0" borderId="0" xfId="0" applyFont="1" applyAlignment="1">
      <alignment horizontal="right"/>
    </xf>
    <xf numFmtId="167" fontId="0" fillId="0" borderId="0" xfId="0" applyNumberFormat="1" applyFill="1"/>
    <xf numFmtId="168" fontId="0" fillId="0" borderId="0" xfId="0" applyNumberFormat="1" applyFill="1"/>
    <xf numFmtId="0" fontId="11" fillId="0" borderId="0" xfId="0" applyFont="1" applyAlignment="1">
      <alignment horizontal="left" indent="3"/>
    </xf>
    <xf numFmtId="0" fontId="12" fillId="0" borderId="0" xfId="0" applyFont="1" applyAlignment="1">
      <alignment horizontal="left" indent="3"/>
    </xf>
    <xf numFmtId="0" fontId="9" fillId="0" borderId="0" xfId="0" applyFont="1"/>
    <xf numFmtId="0" fontId="0" fillId="4" borderId="0" xfId="0" applyFill="1"/>
    <xf numFmtId="0" fontId="0" fillId="0" borderId="1" xfId="0" applyFill="1" applyBorder="1" applyAlignment="1">
      <alignment horizontal="right"/>
    </xf>
    <xf numFmtId="0" fontId="13" fillId="0" borderId="0" xfId="0" applyFont="1" applyAlignment="1">
      <alignment horizontal="left" indent="3"/>
    </xf>
    <xf numFmtId="1" fontId="0" fillId="5" borderId="0" xfId="0" applyNumberFormat="1" applyFill="1" applyAlignment="1">
      <alignment horizontal="right"/>
    </xf>
    <xf numFmtId="0" fontId="0" fillId="5" borderId="0" xfId="0" applyFill="1"/>
    <xf numFmtId="0" fontId="14" fillId="0" borderId="0" xfId="0" applyFont="1"/>
    <xf numFmtId="0" fontId="15" fillId="0" borderId="0" xfId="0" applyFont="1"/>
    <xf numFmtId="0" fontId="16" fillId="0" borderId="2" xfId="0" applyFont="1" applyBorder="1"/>
    <xf numFmtId="0" fontId="16" fillId="0" borderId="0" xfId="0" applyFont="1"/>
    <xf numFmtId="1" fontId="17" fillId="0" borderId="0" xfId="0" applyNumberFormat="1" applyFont="1"/>
    <xf numFmtId="1" fontId="0" fillId="6" borderId="0" xfId="0" applyNumberFormat="1" applyFill="1" applyAlignment="1">
      <alignment horizontal="right"/>
    </xf>
    <xf numFmtId="0" fontId="18" fillId="0" borderId="0" xfId="0" applyFont="1"/>
    <xf numFmtId="2" fontId="16" fillId="0" borderId="0" xfId="0" applyNumberFormat="1" applyFont="1" applyAlignment="1">
      <alignment horizontal="right"/>
    </xf>
    <xf numFmtId="0" fontId="0" fillId="7" borderId="0" xfId="0" applyFill="1"/>
    <xf numFmtId="0" fontId="19" fillId="0" borderId="0" xfId="0" applyFont="1"/>
    <xf numFmtId="1" fontId="0" fillId="0" borderId="0" xfId="0" applyNumberFormat="1" applyFill="1" applyAlignment="1">
      <alignment horizontal="right"/>
    </xf>
    <xf numFmtId="9" fontId="0" fillId="6" borderId="0" xfId="2" applyFont="1" applyFill="1"/>
    <xf numFmtId="9" fontId="0" fillId="6" borderId="0" xfId="2" applyNumberFormat="1" applyFont="1" applyFill="1"/>
    <xf numFmtId="0" fontId="0" fillId="0" borderId="0" xfId="0" applyAlignment="1">
      <alignment wrapText="1"/>
    </xf>
    <xf numFmtId="9" fontId="0" fillId="0" borderId="0" xfId="2" applyFont="1" applyAlignment="1">
      <alignment horizontal="right"/>
    </xf>
    <xf numFmtId="0" fontId="11" fillId="0" borderId="0" xfId="0" applyFont="1" applyAlignment="1"/>
    <xf numFmtId="0" fontId="3" fillId="0" borderId="0" xfId="1" applyAlignment="1" applyProtection="1"/>
    <xf numFmtId="0" fontId="13" fillId="0" borderId="0" xfId="0" applyFont="1"/>
    <xf numFmtId="0" fontId="13" fillId="0" borderId="0" xfId="0" applyFont="1" applyAlignment="1"/>
    <xf numFmtId="170" fontId="0" fillId="0" borderId="0" xfId="2" applyNumberFormat="1" applyFont="1"/>
    <xf numFmtId="3" fontId="4" fillId="0" borderId="0" xfId="0" applyNumberFormat="1" applyFont="1" applyFill="1"/>
    <xf numFmtId="1" fontId="9" fillId="0" borderId="0" xfId="0" applyNumberFormat="1" applyFont="1" applyAlignment="1">
      <alignment horizontal="right"/>
    </xf>
    <xf numFmtId="0" fontId="4" fillId="0" borderId="0" xfId="0" applyFont="1" applyAlignment="1">
      <alignment horizontal="center" wrapText="1"/>
    </xf>
    <xf numFmtId="0" fontId="20" fillId="0" borderId="0" xfId="0" applyFont="1" applyAlignment="1">
      <alignment horizontal="right"/>
    </xf>
    <xf numFmtId="0" fontId="20" fillId="0" borderId="0" xfId="0" applyFont="1" applyFill="1" applyBorder="1" applyAlignment="1">
      <alignment horizontal="right"/>
    </xf>
    <xf numFmtId="0" fontId="20" fillId="0" borderId="0" xfId="0" applyFont="1" applyFill="1" applyBorder="1" applyAlignment="1">
      <alignment horizontal="left"/>
    </xf>
    <xf numFmtId="0" fontId="20" fillId="0" borderId="0" xfId="0" applyFont="1" applyAlignment="1">
      <alignment horizontal="left"/>
    </xf>
    <xf numFmtId="0" fontId="20" fillId="0" borderId="0" xfId="0" applyFont="1"/>
    <xf numFmtId="1" fontId="0" fillId="0" borderId="0" xfId="0" applyNumberFormat="1" applyAlignment="1">
      <alignment horizontal="center"/>
    </xf>
    <xf numFmtId="0" fontId="0" fillId="0" borderId="0" xfId="0" applyFill="1" applyBorder="1"/>
    <xf numFmtId="0" fontId="20" fillId="0" borderId="1" xfId="0" applyFont="1" applyBorder="1"/>
    <xf numFmtId="0" fontId="0" fillId="0" borderId="0" xfId="0" quotePrefix="1"/>
    <xf numFmtId="0" fontId="0" fillId="0" borderId="0" xfId="0" applyAlignment="1">
      <alignment horizontal="left" wrapText="1"/>
    </xf>
    <xf numFmtId="2" fontId="4" fillId="0" borderId="0" xfId="0" applyNumberFormat="1" applyFont="1" applyAlignment="1">
      <alignment horizontal="left"/>
    </xf>
    <xf numFmtId="0" fontId="4" fillId="0" borderId="1" xfId="0" applyFont="1" applyBorder="1"/>
    <xf numFmtId="0" fontId="22" fillId="0" borderId="0" xfId="1" applyFont="1" applyAlignment="1" applyProtection="1">
      <alignment vertical="center"/>
    </xf>
    <xf numFmtId="0" fontId="21" fillId="0" borderId="0" xfId="0" applyFont="1"/>
    <xf numFmtId="0" fontId="23" fillId="0" borderId="0" xfId="0" applyFont="1"/>
    <xf numFmtId="0" fontId="0" fillId="0" borderId="1" xfId="0" applyBorder="1" applyAlignment="1">
      <alignment horizontal="left"/>
    </xf>
    <xf numFmtId="2" fontId="0" fillId="0" borderId="0" xfId="0" applyNumberFormat="1" applyFill="1"/>
    <xf numFmtId="0" fontId="0" fillId="0" borderId="0" xfId="0" applyFont="1" applyFill="1"/>
    <xf numFmtId="0" fontId="4" fillId="0" borderId="0" xfId="0" applyFont="1" applyBorder="1"/>
    <xf numFmtId="0" fontId="24" fillId="0" borderId="0" xfId="0" applyFont="1" applyBorder="1"/>
    <xf numFmtId="169" fontId="0" fillId="0" borderId="0" xfId="0" applyNumberFormat="1" applyBorder="1"/>
    <xf numFmtId="1" fontId="0" fillId="0" borderId="0" xfId="0" applyNumberFormat="1" applyBorder="1"/>
    <xf numFmtId="0" fontId="0" fillId="0" borderId="0" xfId="0" applyAlignment="1">
      <alignment horizontal="left" wrapText="1"/>
    </xf>
    <xf numFmtId="0" fontId="0" fillId="0" borderId="0" xfId="0" applyAlignment="1">
      <alignment horizontal="left"/>
    </xf>
    <xf numFmtId="0" fontId="0" fillId="0" borderId="0" xfId="0" applyBorder="1" applyAlignment="1">
      <alignment horizontal="center" wrapText="1"/>
    </xf>
    <xf numFmtId="0" fontId="0" fillId="0" borderId="1" xfId="0" applyBorder="1" applyAlignment="1">
      <alignment horizontal="center" wrapText="1"/>
    </xf>
    <xf numFmtId="1" fontId="0" fillId="0" borderId="0" xfId="0" applyNumberFormat="1" applyBorder="1" applyAlignment="1">
      <alignment horizontal="right"/>
    </xf>
    <xf numFmtId="1" fontId="0" fillId="0" borderId="1" xfId="0" applyNumberFormat="1" applyBorder="1" applyAlignment="1">
      <alignment horizontal="right"/>
    </xf>
    <xf numFmtId="1" fontId="0" fillId="0" borderId="0" xfId="0" applyNumberFormat="1" applyBorder="1" applyAlignment="1">
      <alignment horizontal="center" wrapText="1"/>
    </xf>
    <xf numFmtId="1" fontId="0" fillId="0" borderId="1" xfId="0" applyNumberFormat="1" applyBorder="1" applyAlignment="1">
      <alignment horizontal="center" wrapText="1"/>
    </xf>
    <xf numFmtId="0" fontId="0" fillId="0" borderId="1" xfId="0" applyBorder="1" applyAlignment="1">
      <alignment horizontal="center"/>
    </xf>
    <xf numFmtId="0" fontId="0" fillId="0" borderId="0" xfId="0" applyBorder="1" applyAlignment="1">
      <alignment horizontal="right"/>
    </xf>
    <xf numFmtId="0" fontId="0" fillId="0" borderId="0" xfId="0" applyBorder="1" applyAlignment="1">
      <alignment horizontal="center"/>
    </xf>
    <xf numFmtId="0" fontId="4" fillId="0" borderId="0" xfId="0" applyFont="1" applyAlignment="1">
      <alignment horizontal="center" wrapText="1"/>
    </xf>
    <xf numFmtId="0" fontId="4" fillId="0" borderId="0" xfId="0" applyFont="1" applyAlignment="1">
      <alignment horizontal="center" vertical="top" wrapText="1"/>
    </xf>
    <xf numFmtId="0" fontId="21" fillId="0" borderId="0" xfId="0" applyFont="1" applyAlignment="1">
      <alignment horizontal="right" textRotation="90"/>
    </xf>
    <xf numFmtId="0" fontId="0" fillId="0" borderId="0" xfId="0" applyAlignment="1">
      <alignment horizontal="left" vertical="top" wrapText="1"/>
    </xf>
    <xf numFmtId="2" fontId="0" fillId="0" borderId="0" xfId="0" applyNumberFormat="1" applyAlignment="1">
      <alignment horizontal="center" wrapText="1"/>
    </xf>
    <xf numFmtId="0" fontId="0" fillId="0" borderId="0" xfId="0" applyNumberFormat="1" applyBorder="1" applyAlignment="1">
      <alignment wrapText="1"/>
    </xf>
  </cellXfs>
  <cellStyles count="55">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Hyperlink" xfId="1" builtinId="8"/>
    <cellStyle name="Normal" xfId="0" builtinId="0"/>
    <cellStyle name="Percent" xfId="2" builtinId="5"/>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worksheet" Target="worksheets/sheet26.xml"/><Relationship Id="rId27" Type="http://schemas.openxmlformats.org/officeDocument/2006/relationships/worksheet" Target="worksheets/sheet27.xml"/><Relationship Id="rId28" Type="http://schemas.openxmlformats.org/officeDocument/2006/relationships/worksheet" Target="worksheets/sheet28.xml"/><Relationship Id="rId29" Type="http://schemas.openxmlformats.org/officeDocument/2006/relationships/worksheet" Target="worksheets/sheet29.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30" Type="http://schemas.openxmlformats.org/officeDocument/2006/relationships/worksheet" Target="worksheets/sheet30.xml"/><Relationship Id="rId31" Type="http://schemas.openxmlformats.org/officeDocument/2006/relationships/worksheet" Target="worksheets/sheet31.xml"/><Relationship Id="rId32" Type="http://schemas.openxmlformats.org/officeDocument/2006/relationships/worksheet" Target="worksheets/sheet32.xml"/><Relationship Id="rId9" Type="http://schemas.openxmlformats.org/officeDocument/2006/relationships/worksheet" Target="worksheets/sheet9.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33" Type="http://schemas.openxmlformats.org/officeDocument/2006/relationships/worksheet" Target="worksheets/sheet33.xml"/><Relationship Id="rId34" Type="http://schemas.openxmlformats.org/officeDocument/2006/relationships/theme" Target="theme/theme1.xml"/><Relationship Id="rId35" Type="http://schemas.openxmlformats.org/officeDocument/2006/relationships/styles" Target="styles.xml"/><Relationship Id="rId36" Type="http://schemas.openxmlformats.org/officeDocument/2006/relationships/sharedStrings" Target="sharedStrings.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37"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67864693446089"/>
          <c:y val="0.338309279552626"/>
          <c:w val="0.268498942917548"/>
          <c:h val="0.315921165464585"/>
        </c:manualLayout>
      </c:layout>
      <c:pieChart>
        <c:varyColors val="1"/>
        <c:ser>
          <c:idx val="1"/>
          <c:order val="0"/>
          <c:tx>
            <c:strRef>
              <c:f>'Figure 1'!$D$51</c:f>
              <c:strCache>
                <c:ptCount val="1"/>
                <c:pt idx="0">
                  <c:v>Netherlands 2012</c:v>
                </c:pt>
              </c:strCache>
            </c:strRef>
          </c:tx>
          <c:spPr>
            <a:solidFill>
              <a:srgbClr val="FFFFFF"/>
            </a:solidFill>
            <a:ln w="25400">
              <a:solidFill>
                <a:srgbClr val="333333"/>
              </a:solidFill>
              <a:prstDash val="solid"/>
            </a:ln>
          </c:spPr>
          <c:dPt>
            <c:idx val="0"/>
            <c:bubble3D val="0"/>
          </c:dPt>
          <c:dPt>
            <c:idx val="1"/>
            <c:bubble3D val="0"/>
          </c:dPt>
          <c:dPt>
            <c:idx val="2"/>
            <c:bubble3D val="0"/>
          </c:dPt>
          <c:dPt>
            <c:idx val="3"/>
            <c:bubble3D val="0"/>
          </c:dPt>
          <c:dPt>
            <c:idx val="4"/>
            <c:bubble3D val="0"/>
          </c:dPt>
          <c:dPt>
            <c:idx val="5"/>
            <c:bubble3D val="0"/>
          </c:dPt>
          <c:dPt>
            <c:idx val="6"/>
            <c:bubble3D val="0"/>
          </c:dPt>
          <c:dLbls>
            <c:dLbl>
              <c:idx val="0"/>
              <c:layout>
                <c:manualLayout>
                  <c:x val="-0.0164887105813676"/>
                  <c:y val="-0.0210110663374743"/>
                </c:manualLayout>
              </c:layout>
              <c:spPr>
                <a:noFill/>
                <a:ln w="25400">
                  <a:noFill/>
                </a:ln>
              </c:spPr>
              <c:txPr>
                <a:bodyPr/>
                <a:lstStyle/>
                <a:p>
                  <a:pPr>
                    <a:defRPr sz="1075" b="0" i="0" u="none" strike="noStrike" baseline="0">
                      <a:solidFill>
                        <a:srgbClr val="DD0806"/>
                      </a:solidFill>
                      <a:latin typeface="Arial"/>
                      <a:ea typeface="Arial"/>
                      <a:cs typeface="Arial"/>
                    </a:defRPr>
                  </a:pPr>
                  <a:endParaRPr lang="en-US"/>
                </a:p>
              </c:txPr>
              <c:dLblPos val="bestFit"/>
              <c:showLegendKey val="0"/>
              <c:showVal val="0"/>
              <c:showCatName val="1"/>
              <c:showSerName val="0"/>
              <c:showPercent val="0"/>
              <c:showBubbleSize val="0"/>
            </c:dLbl>
            <c:dLbl>
              <c:idx val="1"/>
              <c:layout>
                <c:manualLayout>
                  <c:x val="-0.0587926509186352"/>
                  <c:y val="-0.0062117193358976"/>
                </c:manualLayout>
              </c:layout>
              <c:dLblPos val="bestFit"/>
              <c:showLegendKey val="0"/>
              <c:showVal val="0"/>
              <c:showCatName val="1"/>
              <c:showSerName val="0"/>
              <c:showPercent val="0"/>
              <c:showBubbleSize val="0"/>
            </c:dLbl>
            <c:dLbl>
              <c:idx val="2"/>
              <c:layout>
                <c:manualLayout>
                  <c:x val="-0.0409828369762448"/>
                  <c:y val="-0.0404279352661383"/>
                </c:manualLayout>
              </c:layout>
              <c:spPr>
                <a:noFill/>
                <a:ln w="25400">
                  <a:noFill/>
                </a:ln>
              </c:spPr>
              <c:txPr>
                <a:bodyPr/>
                <a:lstStyle/>
                <a:p>
                  <a:pPr>
                    <a:defRPr sz="1400" b="0" i="0" u="none" strike="noStrike" baseline="0">
                      <a:solidFill>
                        <a:srgbClr val="FFFFFF"/>
                      </a:solidFill>
                      <a:latin typeface="Arial"/>
                      <a:ea typeface="Arial"/>
                      <a:cs typeface="Arial"/>
                    </a:defRPr>
                  </a:pPr>
                  <a:endParaRPr lang="en-US"/>
                </a:p>
              </c:txPr>
              <c:dLblPos val="bestFit"/>
              <c:showLegendKey val="0"/>
              <c:showVal val="0"/>
              <c:showCatName val="1"/>
              <c:showSerName val="0"/>
              <c:showPercent val="0"/>
              <c:showBubbleSize val="0"/>
            </c:dLbl>
            <c:dLbl>
              <c:idx val="3"/>
              <c:layout>
                <c:manualLayout>
                  <c:x val="-0.0044163295655696"/>
                  <c:y val="-0.0146423687812055"/>
                </c:manualLayout>
              </c:layout>
              <c:spPr>
                <a:noFill/>
                <a:ln w="25400">
                  <a:noFill/>
                </a:ln>
              </c:spPr>
              <c:txPr>
                <a:bodyPr/>
                <a:lstStyle/>
                <a:p>
                  <a:pPr>
                    <a:defRPr sz="1400" b="0" i="0" u="none" strike="noStrike" baseline="0">
                      <a:solidFill>
                        <a:srgbClr val="FFFFFF"/>
                      </a:solidFill>
                      <a:latin typeface="Arial"/>
                      <a:ea typeface="Arial"/>
                      <a:cs typeface="Arial"/>
                    </a:defRPr>
                  </a:pPr>
                  <a:endParaRPr lang="en-US"/>
                </a:p>
              </c:txPr>
              <c:dLblPos val="bestFit"/>
              <c:showLegendKey val="0"/>
              <c:showVal val="0"/>
              <c:showCatName val="1"/>
              <c:showSerName val="0"/>
              <c:showPercent val="0"/>
              <c:showBubbleSize val="0"/>
            </c:dLbl>
            <c:dLbl>
              <c:idx val="4"/>
              <c:layout>
                <c:manualLayout>
                  <c:x val="-0.013017928784272"/>
                  <c:y val="-0.0128595469099586"/>
                </c:manualLayout>
              </c:layout>
              <c:spPr>
                <a:noFill/>
                <a:ln w="25400">
                  <a:noFill/>
                </a:ln>
              </c:spPr>
              <c:txPr>
                <a:bodyPr/>
                <a:lstStyle/>
                <a:p>
                  <a:pPr>
                    <a:defRPr sz="1550" b="0" i="0" u="none" strike="noStrike" baseline="0">
                      <a:solidFill>
                        <a:srgbClr val="FFFFFF"/>
                      </a:solidFill>
                      <a:latin typeface="Arial"/>
                      <a:ea typeface="Arial"/>
                      <a:cs typeface="Arial"/>
                    </a:defRPr>
                  </a:pPr>
                  <a:endParaRPr lang="en-US"/>
                </a:p>
              </c:txPr>
              <c:dLblPos val="bestFit"/>
              <c:showLegendKey val="0"/>
              <c:showVal val="0"/>
              <c:showCatName val="1"/>
              <c:showSerName val="0"/>
              <c:showPercent val="0"/>
              <c:showBubbleSize val="0"/>
            </c:dLbl>
            <c:dLbl>
              <c:idx val="5"/>
              <c:layout>
                <c:manualLayout>
                  <c:x val="0.00057243373119592"/>
                  <c:y val="-0.0799720489040992"/>
                </c:manualLayout>
              </c:layout>
              <c:tx>
                <c:rich>
                  <a:bodyPr/>
                  <a:lstStyle/>
                  <a:p>
                    <a:r>
                      <a:rPr lang="en-US"/>
                      <a:t>11% developed</a:t>
                    </a:r>
                  </a:p>
                </c:rich>
              </c:tx>
              <c:dLblPos val="bestFit"/>
              <c:showLegendKey val="0"/>
              <c:showVal val="0"/>
              <c:showCatName val="0"/>
              <c:showSerName val="0"/>
              <c:showPercent val="0"/>
              <c:showBubbleSize val="0"/>
            </c:dLbl>
            <c:dLbl>
              <c:idx val="6"/>
              <c:layout>
                <c:manualLayout>
                  <c:x val="-0.00220494636901886"/>
                  <c:y val="-0.036314940876549"/>
                </c:manualLayout>
              </c:layout>
              <c:tx>
                <c:rich>
                  <a:bodyPr/>
                  <a:lstStyle/>
                  <a:p>
                    <a:pPr>
                      <a:defRPr sz="1075" b="0" i="0" u="none" strike="noStrike" baseline="0">
                        <a:solidFill>
                          <a:srgbClr val="FFFFFF"/>
                        </a:solidFill>
                        <a:latin typeface="Arial"/>
                        <a:ea typeface="Arial"/>
                        <a:cs typeface="Arial"/>
                      </a:defRPr>
                    </a:pPr>
                    <a:r>
                      <a:rPr lang="en-US"/>
                      <a:t>2%advanced</a:t>
                    </a:r>
                  </a:p>
                </c:rich>
              </c:tx>
              <c:spPr>
                <a:noFill/>
                <a:ln w="25400">
                  <a:noFill/>
                </a:ln>
              </c:spPr>
              <c:dLblPos val="bestFit"/>
              <c:showLegendKey val="0"/>
              <c:showVal val="0"/>
              <c:showCatName val="0"/>
              <c:showSerName val="0"/>
              <c:showPercent val="0"/>
              <c:showBubbleSize val="0"/>
            </c:dLbl>
            <c:spPr>
              <a:noFill/>
              <a:ln w="25400">
                <a:noFill/>
              </a:ln>
            </c:spPr>
            <c:txPr>
              <a:bodyPr/>
              <a:lstStyle/>
              <a:p>
                <a:pPr>
                  <a:defRPr sz="1225" b="0" i="0" u="none" strike="noStrike" baseline="0">
                    <a:solidFill>
                      <a:srgbClr val="FFFFFF"/>
                    </a:solidFill>
                    <a:latin typeface="Arial"/>
                    <a:ea typeface="Arial"/>
                    <a:cs typeface="Arial"/>
                  </a:defRPr>
                </a:pPr>
                <a:endParaRPr lang="en-US"/>
              </a:p>
            </c:txPr>
            <c:dLblPos val="outEnd"/>
            <c:showLegendKey val="0"/>
            <c:showVal val="0"/>
            <c:showCatName val="1"/>
            <c:showSerName val="0"/>
            <c:showPercent val="0"/>
            <c:showBubbleSize val="0"/>
            <c:showLeaderLines val="0"/>
          </c:dLbls>
          <c:cat>
            <c:strRef>
              <c:f>'Figure 1'!$C$53:$C$59</c:f>
              <c:strCache>
                <c:ptCount val="7"/>
                <c:pt idx="0">
                  <c:v>3% 'none'</c:v>
                </c:pt>
                <c:pt idx="1">
                  <c:v>11% 'limited'</c:v>
                </c:pt>
                <c:pt idx="2">
                  <c:v>20% 'barely'</c:v>
                </c:pt>
                <c:pt idx="3">
                  <c:v>28% 'simple'</c:v>
                </c:pt>
                <c:pt idx="4">
                  <c:v>25% 'effective'</c:v>
                </c:pt>
                <c:pt idx="5">
                  <c:v>11% 'developed'</c:v>
                </c:pt>
                <c:pt idx="6">
                  <c:v>2% 'advanced'</c:v>
                </c:pt>
              </c:strCache>
            </c:strRef>
          </c:cat>
          <c:val>
            <c:numRef>
              <c:f>'Figure 1'!$D$53:$D$59</c:f>
              <c:numCache>
                <c:formatCode>0.0</c:formatCode>
                <c:ptCount val="7"/>
                <c:pt idx="0">
                  <c:v>3.240860215053763</c:v>
                </c:pt>
                <c:pt idx="1">
                  <c:v>10.49435483870968</c:v>
                </c:pt>
                <c:pt idx="2">
                  <c:v>19.72311827956989</c:v>
                </c:pt>
                <c:pt idx="3">
                  <c:v>27.57849462365591</c:v>
                </c:pt>
                <c:pt idx="4">
                  <c:v>25.30349462365592</c:v>
                </c:pt>
                <c:pt idx="5">
                  <c:v>11.49086021505376</c:v>
                </c:pt>
                <c:pt idx="6">
                  <c:v>2.168817204301075</c:v>
                </c:pt>
              </c:numCache>
            </c:numRef>
          </c:val>
        </c:ser>
        <c:dLbls>
          <c:showLegendKey val="0"/>
          <c:showVal val="0"/>
          <c:showCatName val="0"/>
          <c:showSerName val="0"/>
          <c:showPercent val="0"/>
          <c:showBubbleSize val="0"/>
          <c:showLeaderLines val="0"/>
        </c:dLbls>
        <c:firstSliceAng val="135"/>
      </c:pieChart>
      <c:spPr>
        <a:solidFill>
          <a:srgbClr val="969696"/>
        </a:solidFill>
        <a:ln w="25400">
          <a:noFill/>
        </a:ln>
      </c:spPr>
    </c:plotArea>
    <c:plotVisOnly val="1"/>
    <c:dispBlanksAs val="zero"/>
    <c:showDLblsOverMax val="0"/>
  </c:chart>
  <c:spPr>
    <a:solidFill>
      <a:srgbClr val="969696"/>
    </a:solidFill>
    <a:ln w="3175">
      <a:solidFill>
        <a:srgbClr val="80808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c:pageMargins b="1.0" l="0.75" r="0.75" t="1.0" header="0.5" footer="0.5"/>
    <c:pageSetup paperSize="9" orientation="landscape"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59209844465"/>
          <c:y val="0.0843990823797684"/>
          <c:w val="0.822123771084073"/>
          <c:h val="0.749361549614307"/>
        </c:manualLayout>
      </c:layout>
      <c:scatterChart>
        <c:scatterStyle val="lineMarker"/>
        <c:varyColors val="0"/>
        <c:ser>
          <c:idx val="0"/>
          <c:order val="0"/>
          <c:tx>
            <c:v>Worse-off 30%</c:v>
          </c:tx>
          <c:spPr>
            <a:ln w="38100">
              <a:solidFill>
                <a:srgbClr val="000000"/>
              </a:solidFill>
              <a:prstDash val="solid"/>
            </a:ln>
          </c:spPr>
          <c:marker>
            <c:symbol val="diamond"/>
            <c:size val="8"/>
            <c:spPr>
              <a:solidFill>
                <a:srgbClr val="000000"/>
              </a:solidFill>
              <a:ln>
                <a:solidFill>
                  <a:srgbClr val="FCF305"/>
                </a:solidFill>
                <a:prstDash val="solid"/>
              </a:ln>
            </c:spPr>
          </c:marker>
          <c:xVal>
            <c:numRef>
              <c:f>'Figure 12'!$B$43:$B$66</c:f>
              <c:numCache>
                <c:formatCode>0</c:formatCode>
                <c:ptCount val="24"/>
                <c:pt idx="0">
                  <c:v>1918.0</c:v>
                </c:pt>
                <c:pt idx="1">
                  <c:v>1922.0</c:v>
                </c:pt>
                <c:pt idx="2">
                  <c:v>1923.0</c:v>
                </c:pt>
                <c:pt idx="3">
                  <c:v>1924.0</c:v>
                </c:pt>
                <c:pt idx="4">
                  <c:v>1929.0</c:v>
                </c:pt>
                <c:pt idx="5">
                  <c:v>1931.0</c:v>
                </c:pt>
                <c:pt idx="6">
                  <c:v>1935.0</c:v>
                </c:pt>
                <c:pt idx="7">
                  <c:v>1945.0</c:v>
                </c:pt>
                <c:pt idx="8">
                  <c:v>1950.0</c:v>
                </c:pt>
                <c:pt idx="9">
                  <c:v>1951.0</c:v>
                </c:pt>
                <c:pt idx="10">
                  <c:v>1955.0</c:v>
                </c:pt>
                <c:pt idx="11">
                  <c:v>1959.0</c:v>
                </c:pt>
                <c:pt idx="12">
                  <c:v>1964.0</c:v>
                </c:pt>
                <c:pt idx="13">
                  <c:v>1966.0</c:v>
                </c:pt>
                <c:pt idx="14">
                  <c:v>1970.0</c:v>
                </c:pt>
                <c:pt idx="15" formatCode="0.0">
                  <c:v>1974.2</c:v>
                </c:pt>
                <c:pt idx="16" formatCode="0.0">
                  <c:v>1974.8</c:v>
                </c:pt>
                <c:pt idx="17">
                  <c:v>1979.0</c:v>
                </c:pt>
                <c:pt idx="18">
                  <c:v>1983.0</c:v>
                </c:pt>
                <c:pt idx="19">
                  <c:v>1987.0</c:v>
                </c:pt>
                <c:pt idx="20">
                  <c:v>1992.0</c:v>
                </c:pt>
                <c:pt idx="21">
                  <c:v>1997.0</c:v>
                </c:pt>
                <c:pt idx="22">
                  <c:v>2001.0</c:v>
                </c:pt>
                <c:pt idx="23">
                  <c:v>2005.0</c:v>
                </c:pt>
              </c:numCache>
            </c:numRef>
          </c:xVal>
          <c:yVal>
            <c:numRef>
              <c:f>'Figure 12'!$C$43:$C$66</c:f>
              <c:numCache>
                <c:formatCode>0.000</c:formatCode>
                <c:ptCount val="24"/>
                <c:pt idx="0">
                  <c:v>0.292666666666667</c:v>
                </c:pt>
                <c:pt idx="1">
                  <c:v>0.263333333333333</c:v>
                </c:pt>
                <c:pt idx="2">
                  <c:v>0.263333333333333</c:v>
                </c:pt>
                <c:pt idx="3">
                  <c:v>0.248666666666667</c:v>
                </c:pt>
                <c:pt idx="4">
                  <c:v>0.234</c:v>
                </c:pt>
                <c:pt idx="5">
                  <c:v>0.225</c:v>
                </c:pt>
                <c:pt idx="6">
                  <c:v>0.291</c:v>
                </c:pt>
                <c:pt idx="7">
                  <c:v>0.2475</c:v>
                </c:pt>
                <c:pt idx="8">
                  <c:v>0.204</c:v>
                </c:pt>
                <c:pt idx="9">
                  <c:v>0.204</c:v>
                </c:pt>
                <c:pt idx="10">
                  <c:v>0.227</c:v>
                </c:pt>
                <c:pt idx="11">
                  <c:v>0.25</c:v>
                </c:pt>
                <c:pt idx="12">
                  <c:v>0.2365</c:v>
                </c:pt>
                <c:pt idx="13">
                  <c:v>0.223</c:v>
                </c:pt>
                <c:pt idx="14">
                  <c:v>0.2095</c:v>
                </c:pt>
                <c:pt idx="15">
                  <c:v>0.196</c:v>
                </c:pt>
                <c:pt idx="16">
                  <c:v>0.196</c:v>
                </c:pt>
                <c:pt idx="17">
                  <c:v>0.211</c:v>
                </c:pt>
                <c:pt idx="18">
                  <c:v>0.226</c:v>
                </c:pt>
                <c:pt idx="19">
                  <c:v>0.246666666666667</c:v>
                </c:pt>
                <c:pt idx="20">
                  <c:v>0.264</c:v>
                </c:pt>
                <c:pt idx="21">
                  <c:v>0.301666666666667</c:v>
                </c:pt>
                <c:pt idx="22">
                  <c:v>0.302666666666667</c:v>
                </c:pt>
                <c:pt idx="23">
                  <c:v>0.296</c:v>
                </c:pt>
              </c:numCache>
            </c:numRef>
          </c:yVal>
          <c:smooth val="0"/>
        </c:ser>
        <c:ser>
          <c:idx val="1"/>
          <c:order val="1"/>
          <c:tx>
            <c:v>Best-off 10%</c:v>
          </c:tx>
          <c:spPr>
            <a:ln w="25400">
              <a:solidFill>
                <a:srgbClr val="000000"/>
              </a:solidFill>
              <a:prstDash val="solid"/>
            </a:ln>
          </c:spPr>
          <c:marker>
            <c:symbol val="square"/>
            <c:size val="8"/>
            <c:spPr>
              <a:solidFill>
                <a:srgbClr val="FFFFFF"/>
              </a:solidFill>
              <a:ln>
                <a:solidFill>
                  <a:srgbClr val="000000"/>
                </a:solidFill>
                <a:prstDash val="solid"/>
              </a:ln>
            </c:spPr>
          </c:marker>
          <c:xVal>
            <c:numRef>
              <c:f>'Figure 12'!$B$43:$B$66</c:f>
              <c:numCache>
                <c:formatCode>0</c:formatCode>
                <c:ptCount val="24"/>
                <c:pt idx="0">
                  <c:v>1918.0</c:v>
                </c:pt>
                <c:pt idx="1">
                  <c:v>1922.0</c:v>
                </c:pt>
                <c:pt idx="2">
                  <c:v>1923.0</c:v>
                </c:pt>
                <c:pt idx="3">
                  <c:v>1924.0</c:v>
                </c:pt>
                <c:pt idx="4">
                  <c:v>1929.0</c:v>
                </c:pt>
                <c:pt idx="5">
                  <c:v>1931.0</c:v>
                </c:pt>
                <c:pt idx="6">
                  <c:v>1935.0</c:v>
                </c:pt>
                <c:pt idx="7">
                  <c:v>1945.0</c:v>
                </c:pt>
                <c:pt idx="8">
                  <c:v>1950.0</c:v>
                </c:pt>
                <c:pt idx="9">
                  <c:v>1951.0</c:v>
                </c:pt>
                <c:pt idx="10">
                  <c:v>1955.0</c:v>
                </c:pt>
                <c:pt idx="11">
                  <c:v>1959.0</c:v>
                </c:pt>
                <c:pt idx="12">
                  <c:v>1964.0</c:v>
                </c:pt>
                <c:pt idx="13">
                  <c:v>1966.0</c:v>
                </c:pt>
                <c:pt idx="14">
                  <c:v>1970.0</c:v>
                </c:pt>
                <c:pt idx="15" formatCode="0.0">
                  <c:v>1974.2</c:v>
                </c:pt>
                <c:pt idx="16" formatCode="0.0">
                  <c:v>1974.8</c:v>
                </c:pt>
                <c:pt idx="17">
                  <c:v>1979.0</c:v>
                </c:pt>
                <c:pt idx="18">
                  <c:v>1983.0</c:v>
                </c:pt>
                <c:pt idx="19">
                  <c:v>1987.0</c:v>
                </c:pt>
                <c:pt idx="20">
                  <c:v>1992.0</c:v>
                </c:pt>
                <c:pt idx="21">
                  <c:v>1997.0</c:v>
                </c:pt>
                <c:pt idx="22">
                  <c:v>2001.0</c:v>
                </c:pt>
                <c:pt idx="23">
                  <c:v>2005.0</c:v>
                </c:pt>
              </c:numCache>
            </c:numRef>
          </c:xVal>
          <c:yVal>
            <c:numRef>
              <c:f>'Figure 12'!$D$43:$D$66</c:f>
              <c:numCache>
                <c:formatCode>0.000</c:formatCode>
                <c:ptCount val="24"/>
                <c:pt idx="0">
                  <c:v>0.347</c:v>
                </c:pt>
                <c:pt idx="1">
                  <c:v>0.3</c:v>
                </c:pt>
                <c:pt idx="2">
                  <c:v>0.3</c:v>
                </c:pt>
                <c:pt idx="3">
                  <c:v>0.2765</c:v>
                </c:pt>
                <c:pt idx="4">
                  <c:v>0.253</c:v>
                </c:pt>
                <c:pt idx="5">
                  <c:v>0.261</c:v>
                </c:pt>
                <c:pt idx="6">
                  <c:v>0.313</c:v>
                </c:pt>
                <c:pt idx="7">
                  <c:v>0.2475</c:v>
                </c:pt>
                <c:pt idx="8">
                  <c:v>0.182</c:v>
                </c:pt>
                <c:pt idx="9">
                  <c:v>0.182</c:v>
                </c:pt>
                <c:pt idx="10">
                  <c:v>0.2055</c:v>
                </c:pt>
                <c:pt idx="11">
                  <c:v>0.229</c:v>
                </c:pt>
                <c:pt idx="12">
                  <c:v>0.21425</c:v>
                </c:pt>
                <c:pt idx="13">
                  <c:v>0.1995</c:v>
                </c:pt>
                <c:pt idx="14">
                  <c:v>0.18475</c:v>
                </c:pt>
                <c:pt idx="15">
                  <c:v>0.17</c:v>
                </c:pt>
                <c:pt idx="16">
                  <c:v>0.17</c:v>
                </c:pt>
                <c:pt idx="17">
                  <c:v>0.189</c:v>
                </c:pt>
                <c:pt idx="18">
                  <c:v>0.208</c:v>
                </c:pt>
                <c:pt idx="19">
                  <c:v>0.219</c:v>
                </c:pt>
                <c:pt idx="20">
                  <c:v>0.254</c:v>
                </c:pt>
                <c:pt idx="21">
                  <c:v>0.293</c:v>
                </c:pt>
                <c:pt idx="22">
                  <c:v>0.303</c:v>
                </c:pt>
                <c:pt idx="23">
                  <c:v>0.303</c:v>
                </c:pt>
              </c:numCache>
            </c:numRef>
          </c:yVal>
          <c:smooth val="0"/>
        </c:ser>
        <c:dLbls>
          <c:showLegendKey val="0"/>
          <c:showVal val="0"/>
          <c:showCatName val="0"/>
          <c:showSerName val="0"/>
          <c:showPercent val="0"/>
          <c:showBubbleSize val="0"/>
        </c:dLbls>
        <c:axId val="2117182472"/>
        <c:axId val="2117176840"/>
      </c:scatterChart>
      <c:valAx>
        <c:axId val="2117182472"/>
        <c:scaling>
          <c:orientation val="minMax"/>
          <c:max val="2005.0"/>
          <c:min val="1920.0"/>
        </c:scaling>
        <c:delete val="0"/>
        <c:axPos val="b"/>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en-US"/>
          </a:p>
        </c:txPr>
        <c:crossAx val="2117176840"/>
        <c:crosses val="autoZero"/>
        <c:crossBetween val="midCat"/>
        <c:majorUnit val="10.0"/>
        <c:minorUnit val="5.0"/>
      </c:valAx>
      <c:valAx>
        <c:axId val="2117176840"/>
        <c:scaling>
          <c:orientation val="minMax"/>
          <c:max val="0.32"/>
          <c:min val="0.16"/>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en-US"/>
          </a:p>
        </c:txPr>
        <c:crossAx val="2117182472"/>
        <c:crosses val="autoZero"/>
        <c:crossBetween val="midCat"/>
        <c:majorUnit val="0.02"/>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0" l="0.75" r="0.75" t="1.0"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9515973309242"/>
          <c:y val="0.0833335327951057"/>
          <c:w val="0.818457488105061"/>
          <c:h val="0.75490376767331"/>
        </c:manualLayout>
      </c:layout>
      <c:scatterChart>
        <c:scatterStyle val="lineMarker"/>
        <c:varyColors val="0"/>
        <c:ser>
          <c:idx val="0"/>
          <c:order val="0"/>
          <c:tx>
            <c:v>Tory</c:v>
          </c:tx>
          <c:spPr>
            <a:ln w="38100">
              <a:solidFill>
                <a:srgbClr val="000000"/>
              </a:solidFill>
              <a:prstDash val="solid"/>
            </a:ln>
          </c:spPr>
          <c:marker>
            <c:symbol val="diamond"/>
            <c:size val="8"/>
            <c:spPr>
              <a:solidFill>
                <a:srgbClr val="000000"/>
              </a:solidFill>
              <a:ln>
                <a:solidFill>
                  <a:srgbClr val="FCF305"/>
                </a:solidFill>
                <a:prstDash val="solid"/>
              </a:ln>
            </c:spPr>
          </c:marker>
          <c:xVal>
            <c:numRef>
              <c:f>'Figure 13'!$D$43:$D$75</c:f>
              <c:numCache>
                <c:formatCode>0</c:formatCode>
                <c:ptCount val="33"/>
                <c:pt idx="0">
                  <c:v>1885.0</c:v>
                </c:pt>
                <c:pt idx="1">
                  <c:v>1886.0</c:v>
                </c:pt>
                <c:pt idx="2">
                  <c:v>1892.0</c:v>
                </c:pt>
                <c:pt idx="3">
                  <c:v>1895.0</c:v>
                </c:pt>
                <c:pt idx="4">
                  <c:v>1900.0</c:v>
                </c:pt>
                <c:pt idx="5">
                  <c:v>1906.0</c:v>
                </c:pt>
                <c:pt idx="6">
                  <c:v>1910.9</c:v>
                </c:pt>
                <c:pt idx="7">
                  <c:v>1910.1</c:v>
                </c:pt>
                <c:pt idx="8">
                  <c:v>1918.0</c:v>
                </c:pt>
                <c:pt idx="9">
                  <c:v>1922.0</c:v>
                </c:pt>
                <c:pt idx="10">
                  <c:v>1923.0</c:v>
                </c:pt>
                <c:pt idx="11">
                  <c:v>1924.0</c:v>
                </c:pt>
                <c:pt idx="12">
                  <c:v>1929.0</c:v>
                </c:pt>
                <c:pt idx="13">
                  <c:v>1931.0</c:v>
                </c:pt>
                <c:pt idx="14">
                  <c:v>1935.0</c:v>
                </c:pt>
                <c:pt idx="15">
                  <c:v>1945.0</c:v>
                </c:pt>
                <c:pt idx="16">
                  <c:v>1950.0</c:v>
                </c:pt>
                <c:pt idx="17">
                  <c:v>1951.0</c:v>
                </c:pt>
                <c:pt idx="18">
                  <c:v>1955.0</c:v>
                </c:pt>
                <c:pt idx="19">
                  <c:v>1959.0</c:v>
                </c:pt>
                <c:pt idx="20">
                  <c:v>1964.0</c:v>
                </c:pt>
                <c:pt idx="21">
                  <c:v>1966.0</c:v>
                </c:pt>
                <c:pt idx="22">
                  <c:v>1970.0</c:v>
                </c:pt>
                <c:pt idx="23" formatCode="0.0">
                  <c:v>1974.2</c:v>
                </c:pt>
                <c:pt idx="24" formatCode="0.0">
                  <c:v>1974.8</c:v>
                </c:pt>
                <c:pt idx="25">
                  <c:v>1979.0</c:v>
                </c:pt>
                <c:pt idx="26">
                  <c:v>1983.0</c:v>
                </c:pt>
                <c:pt idx="27">
                  <c:v>1987.0</c:v>
                </c:pt>
                <c:pt idx="28">
                  <c:v>1992.0</c:v>
                </c:pt>
                <c:pt idx="29">
                  <c:v>1997.0</c:v>
                </c:pt>
                <c:pt idx="30">
                  <c:v>2001.0</c:v>
                </c:pt>
                <c:pt idx="31">
                  <c:v>2005.0</c:v>
                </c:pt>
                <c:pt idx="32">
                  <c:v>2010.0</c:v>
                </c:pt>
              </c:numCache>
            </c:numRef>
          </c:xVal>
          <c:yVal>
            <c:numRef>
              <c:f>'Figure 13'!$C$43:$C$75</c:f>
              <c:numCache>
                <c:formatCode>0.00%</c:formatCode>
                <c:ptCount val="33"/>
                <c:pt idx="0">
                  <c:v>0.0710978745909746</c:v>
                </c:pt>
                <c:pt idx="1">
                  <c:v>0.0552957137639736</c:v>
                </c:pt>
                <c:pt idx="2">
                  <c:v>0.0580602720878306</c:v>
                </c:pt>
                <c:pt idx="3">
                  <c:v>0.0469985166294652</c:v>
                </c:pt>
                <c:pt idx="4">
                  <c:v>0.0439214180287487</c:v>
                </c:pt>
                <c:pt idx="5">
                  <c:v>0.0666670248767472</c:v>
                </c:pt>
                <c:pt idx="6">
                  <c:v>0.062355210667587</c:v>
                </c:pt>
                <c:pt idx="7">
                  <c:v>0.0791366700763053</c:v>
                </c:pt>
                <c:pt idx="8">
                  <c:v>0.192959934067749</c:v>
                </c:pt>
                <c:pt idx="9">
                  <c:v>0.144380752535203</c:v>
                </c:pt>
                <c:pt idx="10">
                  <c:v>0.115712888397475</c:v>
                </c:pt>
                <c:pt idx="11">
                  <c:v>0.106248199466958</c:v>
                </c:pt>
                <c:pt idx="12">
                  <c:v>0.0924094749317026</c:v>
                </c:pt>
                <c:pt idx="13">
                  <c:v>0.0922984044611743</c:v>
                </c:pt>
                <c:pt idx="14">
                  <c:v>0.0964555313532917</c:v>
                </c:pt>
                <c:pt idx="15">
                  <c:v>0.0720707193611673</c:v>
                </c:pt>
                <c:pt idx="16">
                  <c:v>0.0674365088098499</c:v>
                </c:pt>
                <c:pt idx="17">
                  <c:v>0.0677362742158905</c:v>
                </c:pt>
                <c:pt idx="18">
                  <c:v>0.0693210449159065</c:v>
                </c:pt>
                <c:pt idx="19">
                  <c:v>0.0624230014651849</c:v>
                </c:pt>
                <c:pt idx="20">
                  <c:v>0.0651317994967872</c:v>
                </c:pt>
                <c:pt idx="21">
                  <c:v>0.0768625677188758</c:v>
                </c:pt>
                <c:pt idx="22">
                  <c:v>0.0803821751424736</c:v>
                </c:pt>
                <c:pt idx="23">
                  <c:v>0.0801118220756436</c:v>
                </c:pt>
                <c:pt idx="24">
                  <c:v>0.107217750178416</c:v>
                </c:pt>
                <c:pt idx="25">
                  <c:v>0.0917399652179714</c:v>
                </c:pt>
                <c:pt idx="26">
                  <c:v>0.10594121035127</c:v>
                </c:pt>
                <c:pt idx="27">
                  <c:v>0.118438757912704</c:v>
                </c:pt>
                <c:pt idx="28">
                  <c:v>0.11884649973957</c:v>
                </c:pt>
                <c:pt idx="29">
                  <c:v>0.139360199908488</c:v>
                </c:pt>
                <c:pt idx="30">
                  <c:v>0.150511939741365</c:v>
                </c:pt>
                <c:pt idx="31">
                  <c:v>0.156891815051403</c:v>
                </c:pt>
                <c:pt idx="32">
                  <c:v>0.163957676704765</c:v>
                </c:pt>
              </c:numCache>
            </c:numRef>
          </c:yVal>
          <c:smooth val="0"/>
        </c:ser>
        <c:dLbls>
          <c:showLegendKey val="0"/>
          <c:showVal val="0"/>
          <c:showCatName val="0"/>
          <c:showSerName val="0"/>
          <c:showPercent val="0"/>
          <c:showBubbleSize val="0"/>
        </c:dLbls>
        <c:axId val="2117141048"/>
        <c:axId val="2117138056"/>
      </c:scatterChart>
      <c:valAx>
        <c:axId val="2117141048"/>
        <c:scaling>
          <c:orientation val="minMax"/>
          <c:max val="2010.0"/>
          <c:min val="1920.0"/>
        </c:scaling>
        <c:delete val="0"/>
        <c:axPos val="b"/>
        <c:numFmt formatCode="0" sourceLinked="0"/>
        <c:majorTickMark val="out"/>
        <c:minorTickMark val="none"/>
        <c:tickLblPos val="nextTo"/>
        <c:spPr>
          <a:ln w="3175">
            <a:solidFill>
              <a:srgbClr val="000000"/>
            </a:solidFill>
            <a:prstDash val="solid"/>
          </a:ln>
        </c:spPr>
        <c:txPr>
          <a:bodyPr rot="0" vert="horz"/>
          <a:lstStyle/>
          <a:p>
            <a:pPr>
              <a:defRPr sz="1675" b="0" i="0" u="none" strike="noStrike" baseline="0">
                <a:solidFill>
                  <a:srgbClr val="000000"/>
                </a:solidFill>
                <a:latin typeface="Arial"/>
                <a:ea typeface="Arial"/>
                <a:cs typeface="Arial"/>
              </a:defRPr>
            </a:pPr>
            <a:endParaRPr lang="en-US"/>
          </a:p>
        </c:txPr>
        <c:crossAx val="2117138056"/>
        <c:crosses val="autoZero"/>
        <c:crossBetween val="midCat"/>
        <c:majorUnit val="10.0"/>
        <c:minorUnit val="5.0"/>
      </c:valAx>
      <c:valAx>
        <c:axId val="2117138056"/>
        <c:scaling>
          <c:orientation val="minMax"/>
          <c:max val="0.2"/>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675" b="0" i="0" u="none" strike="noStrike" baseline="0">
                <a:solidFill>
                  <a:srgbClr val="000000"/>
                </a:solidFill>
                <a:latin typeface="Arial"/>
                <a:ea typeface="Arial"/>
                <a:cs typeface="Arial"/>
              </a:defRPr>
            </a:pPr>
            <a:endParaRPr lang="en-US"/>
          </a:p>
        </c:txPr>
        <c:crossAx val="2117141048"/>
        <c:crosses val="autoZero"/>
        <c:crossBetween val="midCat"/>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printSettings>
    <c:headerFooter/>
    <c:pageMargins b="1.0" l="0.75" r="0.75" t="1.0"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11801242236"/>
          <c:y val="0.0843990823797684"/>
          <c:w val="0.815217391304348"/>
          <c:h val="0.749361549614307"/>
        </c:manualLayout>
      </c:layout>
      <c:scatterChart>
        <c:scatterStyle val="lineMarker"/>
        <c:varyColors val="0"/>
        <c:ser>
          <c:idx val="0"/>
          <c:order val="0"/>
          <c:tx>
            <c:v>Pre-Tax</c:v>
          </c:tx>
          <c:spPr>
            <a:ln w="38100">
              <a:solidFill>
                <a:srgbClr val="000000"/>
              </a:solidFill>
              <a:prstDash val="solid"/>
            </a:ln>
          </c:spPr>
          <c:marker>
            <c:symbol val="diamond"/>
            <c:size val="8"/>
            <c:spPr>
              <a:solidFill>
                <a:srgbClr val="000000"/>
              </a:solidFill>
              <a:ln>
                <a:solidFill>
                  <a:srgbClr val="FCF305"/>
                </a:solidFill>
                <a:prstDash val="solid"/>
              </a:ln>
            </c:spPr>
          </c:marker>
          <c:xVal>
            <c:numRef>
              <c:f>'Figure 14'!$B$45:$B$69</c:f>
              <c:numCache>
                <c:formatCode>0</c:formatCode>
                <c:ptCount val="25"/>
                <c:pt idx="0">
                  <c:v>1918.0</c:v>
                </c:pt>
                <c:pt idx="1">
                  <c:v>1922.0</c:v>
                </c:pt>
                <c:pt idx="2">
                  <c:v>1923.0</c:v>
                </c:pt>
                <c:pt idx="3">
                  <c:v>1924.0</c:v>
                </c:pt>
                <c:pt idx="4">
                  <c:v>1929.0</c:v>
                </c:pt>
                <c:pt idx="5">
                  <c:v>1931.0</c:v>
                </c:pt>
                <c:pt idx="6">
                  <c:v>1935.0</c:v>
                </c:pt>
                <c:pt idx="7">
                  <c:v>1945.0</c:v>
                </c:pt>
                <c:pt idx="8">
                  <c:v>1950.0</c:v>
                </c:pt>
                <c:pt idx="9">
                  <c:v>1951.0</c:v>
                </c:pt>
                <c:pt idx="10">
                  <c:v>1955.0</c:v>
                </c:pt>
                <c:pt idx="11">
                  <c:v>1959.0</c:v>
                </c:pt>
                <c:pt idx="12">
                  <c:v>1964.0</c:v>
                </c:pt>
                <c:pt idx="13">
                  <c:v>1966.0</c:v>
                </c:pt>
                <c:pt idx="14">
                  <c:v>1970.0</c:v>
                </c:pt>
                <c:pt idx="15" formatCode="0.0">
                  <c:v>1974.2</c:v>
                </c:pt>
                <c:pt idx="16" formatCode="0.0">
                  <c:v>1974.8</c:v>
                </c:pt>
                <c:pt idx="17">
                  <c:v>1979.0</c:v>
                </c:pt>
                <c:pt idx="18">
                  <c:v>1983.0</c:v>
                </c:pt>
                <c:pt idx="19">
                  <c:v>1987.0</c:v>
                </c:pt>
                <c:pt idx="20">
                  <c:v>1992.0</c:v>
                </c:pt>
                <c:pt idx="21">
                  <c:v>1997.0</c:v>
                </c:pt>
                <c:pt idx="22">
                  <c:v>2001.0</c:v>
                </c:pt>
                <c:pt idx="23">
                  <c:v>2005.0</c:v>
                </c:pt>
                <c:pt idx="24">
                  <c:v>2010.0</c:v>
                </c:pt>
              </c:numCache>
            </c:numRef>
          </c:xVal>
          <c:yVal>
            <c:numRef>
              <c:f>'Figure 14'!$C$45:$C$69</c:f>
              <c:numCache>
                <c:formatCode>0.000</c:formatCode>
                <c:ptCount val="25"/>
                <c:pt idx="0">
                  <c:v>0.191</c:v>
                </c:pt>
                <c:pt idx="1">
                  <c:v>0.182</c:v>
                </c:pt>
                <c:pt idx="2">
                  <c:v>0.188</c:v>
                </c:pt>
                <c:pt idx="3">
                  <c:v>0.18</c:v>
                </c:pt>
                <c:pt idx="4">
                  <c:v>0.17</c:v>
                </c:pt>
                <c:pt idx="5">
                  <c:v>0.16</c:v>
                </c:pt>
                <c:pt idx="6">
                  <c:v>0.14</c:v>
                </c:pt>
                <c:pt idx="7">
                  <c:v>0.13</c:v>
                </c:pt>
                <c:pt idx="8">
                  <c:v>0.12</c:v>
                </c:pt>
                <c:pt idx="9">
                  <c:v>0.115</c:v>
                </c:pt>
                <c:pt idx="10">
                  <c:v>0.09</c:v>
                </c:pt>
                <c:pt idx="11">
                  <c:v>0.09</c:v>
                </c:pt>
                <c:pt idx="12">
                  <c:v>0.085</c:v>
                </c:pt>
                <c:pt idx="13">
                  <c:v>0.085</c:v>
                </c:pt>
                <c:pt idx="14">
                  <c:v>0.07</c:v>
                </c:pt>
                <c:pt idx="15">
                  <c:v>0.065</c:v>
                </c:pt>
                <c:pt idx="16">
                  <c:v>0.06</c:v>
                </c:pt>
                <c:pt idx="17">
                  <c:v>0.06</c:v>
                </c:pt>
                <c:pt idx="18">
                  <c:v>0.07</c:v>
                </c:pt>
                <c:pt idx="19">
                  <c:v>0.075</c:v>
                </c:pt>
                <c:pt idx="20">
                  <c:v>0.1</c:v>
                </c:pt>
                <c:pt idx="21">
                  <c:v>0.12</c:v>
                </c:pt>
                <c:pt idx="22">
                  <c:v>0.13</c:v>
                </c:pt>
                <c:pt idx="23">
                  <c:v>0.162815533980582</c:v>
                </c:pt>
                <c:pt idx="24">
                  <c:v>0.168</c:v>
                </c:pt>
              </c:numCache>
            </c:numRef>
          </c:yVal>
          <c:smooth val="0"/>
        </c:ser>
        <c:ser>
          <c:idx val="1"/>
          <c:order val="1"/>
          <c:tx>
            <c:v>Post-tax</c:v>
          </c:tx>
          <c:spPr>
            <a:ln w="25400">
              <a:solidFill>
                <a:srgbClr val="000000"/>
              </a:solidFill>
              <a:prstDash val="solid"/>
            </a:ln>
          </c:spPr>
          <c:marker>
            <c:symbol val="square"/>
            <c:size val="8"/>
            <c:spPr>
              <a:solidFill>
                <a:srgbClr val="FFFFFF"/>
              </a:solidFill>
              <a:ln>
                <a:solidFill>
                  <a:srgbClr val="000000"/>
                </a:solidFill>
                <a:prstDash val="solid"/>
              </a:ln>
            </c:spPr>
          </c:marker>
          <c:xVal>
            <c:numRef>
              <c:f>'Figure 14'!$B$45:$B$69</c:f>
              <c:numCache>
                <c:formatCode>0</c:formatCode>
                <c:ptCount val="25"/>
                <c:pt idx="0">
                  <c:v>1918.0</c:v>
                </c:pt>
                <c:pt idx="1">
                  <c:v>1922.0</c:v>
                </c:pt>
                <c:pt idx="2">
                  <c:v>1923.0</c:v>
                </c:pt>
                <c:pt idx="3">
                  <c:v>1924.0</c:v>
                </c:pt>
                <c:pt idx="4">
                  <c:v>1929.0</c:v>
                </c:pt>
                <c:pt idx="5">
                  <c:v>1931.0</c:v>
                </c:pt>
                <c:pt idx="6">
                  <c:v>1935.0</c:v>
                </c:pt>
                <c:pt idx="7">
                  <c:v>1945.0</c:v>
                </c:pt>
                <c:pt idx="8">
                  <c:v>1950.0</c:v>
                </c:pt>
                <c:pt idx="9">
                  <c:v>1951.0</c:v>
                </c:pt>
                <c:pt idx="10">
                  <c:v>1955.0</c:v>
                </c:pt>
                <c:pt idx="11">
                  <c:v>1959.0</c:v>
                </c:pt>
                <c:pt idx="12">
                  <c:v>1964.0</c:v>
                </c:pt>
                <c:pt idx="13">
                  <c:v>1966.0</c:v>
                </c:pt>
                <c:pt idx="14">
                  <c:v>1970.0</c:v>
                </c:pt>
                <c:pt idx="15" formatCode="0.0">
                  <c:v>1974.2</c:v>
                </c:pt>
                <c:pt idx="16" formatCode="0.0">
                  <c:v>1974.8</c:v>
                </c:pt>
                <c:pt idx="17">
                  <c:v>1979.0</c:v>
                </c:pt>
                <c:pt idx="18">
                  <c:v>1983.0</c:v>
                </c:pt>
                <c:pt idx="19">
                  <c:v>1987.0</c:v>
                </c:pt>
                <c:pt idx="20">
                  <c:v>1992.0</c:v>
                </c:pt>
                <c:pt idx="21">
                  <c:v>1997.0</c:v>
                </c:pt>
                <c:pt idx="22">
                  <c:v>2001.0</c:v>
                </c:pt>
                <c:pt idx="23">
                  <c:v>2005.0</c:v>
                </c:pt>
                <c:pt idx="24">
                  <c:v>2010.0</c:v>
                </c:pt>
              </c:numCache>
            </c:numRef>
          </c:xVal>
          <c:yVal>
            <c:numRef>
              <c:f>'Figure 14'!$D$45:$D$69</c:f>
              <c:numCache>
                <c:formatCode>0.000</c:formatCode>
                <c:ptCount val="25"/>
                <c:pt idx="0">
                  <c:v>0.170535714285714</c:v>
                </c:pt>
                <c:pt idx="1">
                  <c:v>0.1625</c:v>
                </c:pt>
                <c:pt idx="2">
                  <c:v>0.167857142857143</c:v>
                </c:pt>
                <c:pt idx="3">
                  <c:v>0.160714285714286</c:v>
                </c:pt>
                <c:pt idx="4">
                  <c:v>0.151785714285714</c:v>
                </c:pt>
                <c:pt idx="5">
                  <c:v>0.142857142857143</c:v>
                </c:pt>
                <c:pt idx="6">
                  <c:v>0.125</c:v>
                </c:pt>
                <c:pt idx="7">
                  <c:v>0.095</c:v>
                </c:pt>
                <c:pt idx="8">
                  <c:v>0.065</c:v>
                </c:pt>
                <c:pt idx="9">
                  <c:v>0.062</c:v>
                </c:pt>
                <c:pt idx="10">
                  <c:v>0.057</c:v>
                </c:pt>
                <c:pt idx="11">
                  <c:v>0.056</c:v>
                </c:pt>
                <c:pt idx="12">
                  <c:v>0.057</c:v>
                </c:pt>
                <c:pt idx="13">
                  <c:v>0.055</c:v>
                </c:pt>
                <c:pt idx="14">
                  <c:v>0.05</c:v>
                </c:pt>
                <c:pt idx="15">
                  <c:v>0.042</c:v>
                </c:pt>
                <c:pt idx="16">
                  <c:v>0.042</c:v>
                </c:pt>
                <c:pt idx="17">
                  <c:v>0.041</c:v>
                </c:pt>
                <c:pt idx="18">
                  <c:v>0.053</c:v>
                </c:pt>
                <c:pt idx="19">
                  <c:v>0.06</c:v>
                </c:pt>
                <c:pt idx="20">
                  <c:v>0.08</c:v>
                </c:pt>
                <c:pt idx="21">
                  <c:v>0.097</c:v>
                </c:pt>
                <c:pt idx="22">
                  <c:v>0.103</c:v>
                </c:pt>
                <c:pt idx="23">
                  <c:v>0.129</c:v>
                </c:pt>
                <c:pt idx="24">
                  <c:v>0.1255</c:v>
                </c:pt>
              </c:numCache>
            </c:numRef>
          </c:yVal>
          <c:smooth val="0"/>
        </c:ser>
        <c:dLbls>
          <c:showLegendKey val="0"/>
          <c:showVal val="0"/>
          <c:showCatName val="0"/>
          <c:showSerName val="0"/>
          <c:showPercent val="0"/>
          <c:showBubbleSize val="0"/>
        </c:dLbls>
        <c:axId val="2117094136"/>
        <c:axId val="2117088568"/>
      </c:scatterChart>
      <c:valAx>
        <c:axId val="2117094136"/>
        <c:scaling>
          <c:orientation val="minMax"/>
          <c:max val="2010.0"/>
          <c:min val="1920.0"/>
        </c:scaling>
        <c:delete val="0"/>
        <c:axPos val="b"/>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en-US"/>
          </a:p>
        </c:txPr>
        <c:crossAx val="2117088568"/>
        <c:crosses val="autoZero"/>
        <c:crossBetween val="midCat"/>
        <c:majorUnit val="10.0"/>
        <c:minorUnit val="5.0"/>
      </c:valAx>
      <c:valAx>
        <c:axId val="2117088568"/>
        <c:scaling>
          <c:orientation val="minMax"/>
          <c:max val="0.2"/>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en-US"/>
          </a:p>
        </c:txPr>
        <c:crossAx val="2117094136"/>
        <c:crosses val="autoZero"/>
        <c:crossBetween val="midCat"/>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0" l="0.75" r="0.75" t="1.0"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06340354330709"/>
          <c:y val="0.0353981484532007"/>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0.0821326226279822"/>
          <c:y val="0.182891382315238"/>
          <c:w val="0.897695156091805"/>
          <c:h val="0.657819004133838"/>
        </c:manualLayout>
      </c:layout>
      <c:lineChart>
        <c:grouping val="standard"/>
        <c:varyColors val="0"/>
        <c:ser>
          <c:idx val="1"/>
          <c:order val="0"/>
          <c:tx>
            <c:v>Net liftetime migration</c:v>
          </c:tx>
          <c:spPr>
            <a:ln w="25400">
              <a:solidFill>
                <a:srgbClr val="000000"/>
              </a:solidFill>
              <a:prstDash val="solid"/>
            </a:ln>
          </c:spPr>
          <c:marker>
            <c:symbol val="none"/>
          </c:marker>
          <c:cat>
            <c:numRef>
              <c:f>'Figure 15'!$B$38:$B$278</c:f>
              <c:numCache>
                <c:formatCode>General</c:formatCode>
                <c:ptCount val="241"/>
                <c:pt idx="0">
                  <c:v>1840.0</c:v>
                </c:pt>
                <c:pt idx="1">
                  <c:v>1841.0</c:v>
                </c:pt>
                <c:pt idx="2">
                  <c:v>1842.0</c:v>
                </c:pt>
                <c:pt idx="3">
                  <c:v>1843.0</c:v>
                </c:pt>
                <c:pt idx="4">
                  <c:v>1844.0</c:v>
                </c:pt>
                <c:pt idx="5">
                  <c:v>1845.0</c:v>
                </c:pt>
                <c:pt idx="6">
                  <c:v>1846.0</c:v>
                </c:pt>
                <c:pt idx="7">
                  <c:v>1847.0</c:v>
                </c:pt>
                <c:pt idx="8">
                  <c:v>1848.0</c:v>
                </c:pt>
                <c:pt idx="9">
                  <c:v>1849.0</c:v>
                </c:pt>
                <c:pt idx="10">
                  <c:v>1850.0</c:v>
                </c:pt>
                <c:pt idx="11">
                  <c:v>1851.0</c:v>
                </c:pt>
                <c:pt idx="12">
                  <c:v>1852.0</c:v>
                </c:pt>
                <c:pt idx="13">
                  <c:v>1853.0</c:v>
                </c:pt>
                <c:pt idx="14">
                  <c:v>1854.0</c:v>
                </c:pt>
                <c:pt idx="15">
                  <c:v>1855.0</c:v>
                </c:pt>
                <c:pt idx="16">
                  <c:v>1856.0</c:v>
                </c:pt>
                <c:pt idx="17">
                  <c:v>1857.0</c:v>
                </c:pt>
                <c:pt idx="18">
                  <c:v>1858.0</c:v>
                </c:pt>
                <c:pt idx="19">
                  <c:v>1859.0</c:v>
                </c:pt>
                <c:pt idx="20">
                  <c:v>1860.0</c:v>
                </c:pt>
                <c:pt idx="21">
                  <c:v>1861.0</c:v>
                </c:pt>
                <c:pt idx="22">
                  <c:v>1862.0</c:v>
                </c:pt>
                <c:pt idx="23">
                  <c:v>1863.0</c:v>
                </c:pt>
                <c:pt idx="24">
                  <c:v>1864.0</c:v>
                </c:pt>
                <c:pt idx="25">
                  <c:v>1865.0</c:v>
                </c:pt>
                <c:pt idx="26">
                  <c:v>1866.0</c:v>
                </c:pt>
                <c:pt idx="27">
                  <c:v>1867.0</c:v>
                </c:pt>
                <c:pt idx="28">
                  <c:v>1868.0</c:v>
                </c:pt>
                <c:pt idx="29">
                  <c:v>1869.0</c:v>
                </c:pt>
                <c:pt idx="30">
                  <c:v>1870.0</c:v>
                </c:pt>
                <c:pt idx="31">
                  <c:v>1871.0</c:v>
                </c:pt>
                <c:pt idx="32">
                  <c:v>1872.0</c:v>
                </c:pt>
                <c:pt idx="33">
                  <c:v>1873.0</c:v>
                </c:pt>
                <c:pt idx="34">
                  <c:v>1874.0</c:v>
                </c:pt>
                <c:pt idx="35">
                  <c:v>1875.0</c:v>
                </c:pt>
                <c:pt idx="36">
                  <c:v>1876.0</c:v>
                </c:pt>
                <c:pt idx="37">
                  <c:v>1877.0</c:v>
                </c:pt>
                <c:pt idx="38">
                  <c:v>1878.0</c:v>
                </c:pt>
                <c:pt idx="39">
                  <c:v>1879.0</c:v>
                </c:pt>
                <c:pt idx="40">
                  <c:v>1880.0</c:v>
                </c:pt>
                <c:pt idx="41">
                  <c:v>1881.0</c:v>
                </c:pt>
                <c:pt idx="42">
                  <c:v>1882.0</c:v>
                </c:pt>
                <c:pt idx="43">
                  <c:v>1883.0</c:v>
                </c:pt>
                <c:pt idx="44">
                  <c:v>1884.0</c:v>
                </c:pt>
                <c:pt idx="45">
                  <c:v>1885.0</c:v>
                </c:pt>
                <c:pt idx="46">
                  <c:v>1886.0</c:v>
                </c:pt>
                <c:pt idx="47">
                  <c:v>1887.0</c:v>
                </c:pt>
                <c:pt idx="48">
                  <c:v>1888.0</c:v>
                </c:pt>
                <c:pt idx="49">
                  <c:v>1889.0</c:v>
                </c:pt>
                <c:pt idx="50">
                  <c:v>1890.0</c:v>
                </c:pt>
                <c:pt idx="51">
                  <c:v>1891.0</c:v>
                </c:pt>
                <c:pt idx="52">
                  <c:v>1892.0</c:v>
                </c:pt>
                <c:pt idx="53">
                  <c:v>1893.0</c:v>
                </c:pt>
                <c:pt idx="54">
                  <c:v>1894.0</c:v>
                </c:pt>
                <c:pt idx="55">
                  <c:v>1895.0</c:v>
                </c:pt>
                <c:pt idx="56">
                  <c:v>1896.0</c:v>
                </c:pt>
                <c:pt idx="57">
                  <c:v>1897.0</c:v>
                </c:pt>
                <c:pt idx="58">
                  <c:v>1898.0</c:v>
                </c:pt>
                <c:pt idx="59">
                  <c:v>1899.0</c:v>
                </c:pt>
                <c:pt idx="60">
                  <c:v>1900.0</c:v>
                </c:pt>
                <c:pt idx="61">
                  <c:v>1901.0</c:v>
                </c:pt>
                <c:pt idx="62">
                  <c:v>1902.0</c:v>
                </c:pt>
                <c:pt idx="63">
                  <c:v>1903.0</c:v>
                </c:pt>
                <c:pt idx="64">
                  <c:v>1904.0</c:v>
                </c:pt>
                <c:pt idx="65">
                  <c:v>1905.0</c:v>
                </c:pt>
                <c:pt idx="66">
                  <c:v>1906.0</c:v>
                </c:pt>
                <c:pt idx="67">
                  <c:v>1907.0</c:v>
                </c:pt>
                <c:pt idx="68">
                  <c:v>1908.0</c:v>
                </c:pt>
                <c:pt idx="69">
                  <c:v>1909.0</c:v>
                </c:pt>
                <c:pt idx="70">
                  <c:v>1910.0</c:v>
                </c:pt>
                <c:pt idx="71">
                  <c:v>1911.0</c:v>
                </c:pt>
                <c:pt idx="72">
                  <c:v>1912.0</c:v>
                </c:pt>
                <c:pt idx="73">
                  <c:v>1913.0</c:v>
                </c:pt>
                <c:pt idx="74">
                  <c:v>1914.0</c:v>
                </c:pt>
                <c:pt idx="75">
                  <c:v>1915.0</c:v>
                </c:pt>
                <c:pt idx="76">
                  <c:v>1916.0</c:v>
                </c:pt>
                <c:pt idx="77">
                  <c:v>1917.0</c:v>
                </c:pt>
                <c:pt idx="78">
                  <c:v>1918.0</c:v>
                </c:pt>
                <c:pt idx="79">
                  <c:v>1919.0</c:v>
                </c:pt>
                <c:pt idx="80">
                  <c:v>1920.0</c:v>
                </c:pt>
                <c:pt idx="81">
                  <c:v>1921.0</c:v>
                </c:pt>
                <c:pt idx="82">
                  <c:v>1922.0</c:v>
                </c:pt>
                <c:pt idx="83">
                  <c:v>1923.0</c:v>
                </c:pt>
                <c:pt idx="84">
                  <c:v>1924.0</c:v>
                </c:pt>
                <c:pt idx="85">
                  <c:v>1925.0</c:v>
                </c:pt>
                <c:pt idx="86">
                  <c:v>1926.0</c:v>
                </c:pt>
                <c:pt idx="87">
                  <c:v>1927.0</c:v>
                </c:pt>
                <c:pt idx="88">
                  <c:v>1928.0</c:v>
                </c:pt>
                <c:pt idx="89">
                  <c:v>1929.0</c:v>
                </c:pt>
                <c:pt idx="90">
                  <c:v>1930.0</c:v>
                </c:pt>
                <c:pt idx="91">
                  <c:v>1931.0</c:v>
                </c:pt>
                <c:pt idx="92">
                  <c:v>1932.0</c:v>
                </c:pt>
                <c:pt idx="93">
                  <c:v>1933.0</c:v>
                </c:pt>
                <c:pt idx="94">
                  <c:v>1934.0</c:v>
                </c:pt>
                <c:pt idx="95">
                  <c:v>1935.0</c:v>
                </c:pt>
                <c:pt idx="96">
                  <c:v>1936.0</c:v>
                </c:pt>
                <c:pt idx="97">
                  <c:v>1937.0</c:v>
                </c:pt>
                <c:pt idx="98">
                  <c:v>1938.0</c:v>
                </c:pt>
                <c:pt idx="99">
                  <c:v>1939.0</c:v>
                </c:pt>
                <c:pt idx="100">
                  <c:v>1940.0</c:v>
                </c:pt>
                <c:pt idx="101">
                  <c:v>1941.0</c:v>
                </c:pt>
                <c:pt idx="102">
                  <c:v>1942.0</c:v>
                </c:pt>
                <c:pt idx="103">
                  <c:v>1943.0</c:v>
                </c:pt>
                <c:pt idx="104">
                  <c:v>1944.0</c:v>
                </c:pt>
                <c:pt idx="105">
                  <c:v>1945.0</c:v>
                </c:pt>
                <c:pt idx="106">
                  <c:v>1946.0</c:v>
                </c:pt>
                <c:pt idx="107">
                  <c:v>1947.0</c:v>
                </c:pt>
                <c:pt idx="108">
                  <c:v>1948.0</c:v>
                </c:pt>
                <c:pt idx="109">
                  <c:v>1949.0</c:v>
                </c:pt>
                <c:pt idx="110">
                  <c:v>1950.0</c:v>
                </c:pt>
                <c:pt idx="111">
                  <c:v>1951.0</c:v>
                </c:pt>
                <c:pt idx="112">
                  <c:v>1952.0</c:v>
                </c:pt>
                <c:pt idx="113">
                  <c:v>1953.0</c:v>
                </c:pt>
                <c:pt idx="114">
                  <c:v>1954.0</c:v>
                </c:pt>
                <c:pt idx="115">
                  <c:v>1955.0</c:v>
                </c:pt>
                <c:pt idx="116">
                  <c:v>1956.0</c:v>
                </c:pt>
                <c:pt idx="117">
                  <c:v>1957.0</c:v>
                </c:pt>
                <c:pt idx="118">
                  <c:v>1958.0</c:v>
                </c:pt>
                <c:pt idx="119">
                  <c:v>1959.0</c:v>
                </c:pt>
                <c:pt idx="120">
                  <c:v>1960.0</c:v>
                </c:pt>
                <c:pt idx="121">
                  <c:v>1961.0</c:v>
                </c:pt>
                <c:pt idx="122">
                  <c:v>1962.0</c:v>
                </c:pt>
                <c:pt idx="123">
                  <c:v>1963.0</c:v>
                </c:pt>
                <c:pt idx="124">
                  <c:v>1964.0</c:v>
                </c:pt>
                <c:pt idx="125">
                  <c:v>1965.0</c:v>
                </c:pt>
                <c:pt idx="126">
                  <c:v>1966.0</c:v>
                </c:pt>
                <c:pt idx="127">
                  <c:v>1967.0</c:v>
                </c:pt>
                <c:pt idx="128">
                  <c:v>1968.0</c:v>
                </c:pt>
                <c:pt idx="129">
                  <c:v>1969.0</c:v>
                </c:pt>
                <c:pt idx="130">
                  <c:v>1970.0</c:v>
                </c:pt>
                <c:pt idx="131">
                  <c:v>1971.0</c:v>
                </c:pt>
                <c:pt idx="132">
                  <c:v>1972.0</c:v>
                </c:pt>
                <c:pt idx="133">
                  <c:v>1973.0</c:v>
                </c:pt>
                <c:pt idx="134">
                  <c:v>1974.0</c:v>
                </c:pt>
                <c:pt idx="135">
                  <c:v>1975.0</c:v>
                </c:pt>
                <c:pt idx="136">
                  <c:v>1976.0</c:v>
                </c:pt>
                <c:pt idx="137">
                  <c:v>1977.0</c:v>
                </c:pt>
                <c:pt idx="138">
                  <c:v>1978.0</c:v>
                </c:pt>
                <c:pt idx="139">
                  <c:v>1979.0</c:v>
                </c:pt>
                <c:pt idx="140">
                  <c:v>1980.0</c:v>
                </c:pt>
                <c:pt idx="141">
                  <c:v>1981.0</c:v>
                </c:pt>
                <c:pt idx="142">
                  <c:v>1982.0</c:v>
                </c:pt>
                <c:pt idx="143">
                  <c:v>1983.0</c:v>
                </c:pt>
                <c:pt idx="144">
                  <c:v>1984.0</c:v>
                </c:pt>
                <c:pt idx="145">
                  <c:v>1985.0</c:v>
                </c:pt>
                <c:pt idx="146">
                  <c:v>1986.0</c:v>
                </c:pt>
                <c:pt idx="147">
                  <c:v>1987.0</c:v>
                </c:pt>
                <c:pt idx="148">
                  <c:v>1988.0</c:v>
                </c:pt>
                <c:pt idx="149">
                  <c:v>1989.0</c:v>
                </c:pt>
                <c:pt idx="150">
                  <c:v>1990.0</c:v>
                </c:pt>
                <c:pt idx="151">
                  <c:v>1991.0</c:v>
                </c:pt>
                <c:pt idx="152">
                  <c:v>1992.0</c:v>
                </c:pt>
                <c:pt idx="153">
                  <c:v>1993.0</c:v>
                </c:pt>
                <c:pt idx="154">
                  <c:v>1994.0</c:v>
                </c:pt>
                <c:pt idx="155">
                  <c:v>1995.0</c:v>
                </c:pt>
                <c:pt idx="156">
                  <c:v>1996.0</c:v>
                </c:pt>
                <c:pt idx="157">
                  <c:v>1997.0</c:v>
                </c:pt>
                <c:pt idx="158">
                  <c:v>1998.0</c:v>
                </c:pt>
                <c:pt idx="159">
                  <c:v>1999.0</c:v>
                </c:pt>
                <c:pt idx="160">
                  <c:v>2000.0</c:v>
                </c:pt>
                <c:pt idx="166">
                  <c:v>2006.0</c:v>
                </c:pt>
                <c:pt idx="167">
                  <c:v>2007.0</c:v>
                </c:pt>
                <c:pt idx="168">
                  <c:v>2008.0</c:v>
                </c:pt>
                <c:pt idx="169">
                  <c:v>2009.0</c:v>
                </c:pt>
                <c:pt idx="170">
                  <c:v>2010.0</c:v>
                </c:pt>
                <c:pt idx="171">
                  <c:v>2011.0</c:v>
                </c:pt>
                <c:pt idx="172">
                  <c:v>2012.0</c:v>
                </c:pt>
                <c:pt idx="173">
                  <c:v>2013.0</c:v>
                </c:pt>
                <c:pt idx="174">
                  <c:v>2014.0</c:v>
                </c:pt>
                <c:pt idx="175">
                  <c:v>2015.0</c:v>
                </c:pt>
                <c:pt idx="176">
                  <c:v>2016.0</c:v>
                </c:pt>
                <c:pt idx="177">
                  <c:v>2017.0</c:v>
                </c:pt>
                <c:pt idx="178">
                  <c:v>2018.0</c:v>
                </c:pt>
                <c:pt idx="179">
                  <c:v>2019.0</c:v>
                </c:pt>
                <c:pt idx="180">
                  <c:v>2020.0</c:v>
                </c:pt>
                <c:pt idx="181">
                  <c:v>2021.0</c:v>
                </c:pt>
                <c:pt idx="182">
                  <c:v>2022.0</c:v>
                </c:pt>
                <c:pt idx="183">
                  <c:v>2023.0</c:v>
                </c:pt>
                <c:pt idx="184">
                  <c:v>2024.0</c:v>
                </c:pt>
                <c:pt idx="185">
                  <c:v>2025.0</c:v>
                </c:pt>
                <c:pt idx="186">
                  <c:v>2026.0</c:v>
                </c:pt>
                <c:pt idx="187">
                  <c:v>2027.0</c:v>
                </c:pt>
                <c:pt idx="188">
                  <c:v>2028.0</c:v>
                </c:pt>
                <c:pt idx="189">
                  <c:v>2029.0</c:v>
                </c:pt>
                <c:pt idx="190">
                  <c:v>2030.0</c:v>
                </c:pt>
                <c:pt idx="191">
                  <c:v>2031.0</c:v>
                </c:pt>
                <c:pt idx="192">
                  <c:v>2032.0</c:v>
                </c:pt>
                <c:pt idx="193">
                  <c:v>2033.0</c:v>
                </c:pt>
                <c:pt idx="194">
                  <c:v>2034.0</c:v>
                </c:pt>
                <c:pt idx="195">
                  <c:v>2035.0</c:v>
                </c:pt>
                <c:pt idx="196">
                  <c:v>2036.0</c:v>
                </c:pt>
                <c:pt idx="197">
                  <c:v>2037.0</c:v>
                </c:pt>
                <c:pt idx="198">
                  <c:v>2038.0</c:v>
                </c:pt>
                <c:pt idx="199">
                  <c:v>2039.0</c:v>
                </c:pt>
                <c:pt idx="200">
                  <c:v>2040.0</c:v>
                </c:pt>
                <c:pt idx="201">
                  <c:v>2041.0</c:v>
                </c:pt>
                <c:pt idx="202">
                  <c:v>2042.0</c:v>
                </c:pt>
                <c:pt idx="203">
                  <c:v>2043.0</c:v>
                </c:pt>
                <c:pt idx="204">
                  <c:v>2044.0</c:v>
                </c:pt>
                <c:pt idx="205">
                  <c:v>2045.0</c:v>
                </c:pt>
                <c:pt idx="206">
                  <c:v>2046.0</c:v>
                </c:pt>
                <c:pt idx="207">
                  <c:v>2047.0</c:v>
                </c:pt>
                <c:pt idx="208">
                  <c:v>2048.0</c:v>
                </c:pt>
                <c:pt idx="209">
                  <c:v>2049.0</c:v>
                </c:pt>
                <c:pt idx="210">
                  <c:v>2050.0</c:v>
                </c:pt>
                <c:pt idx="211">
                  <c:v>2051.0</c:v>
                </c:pt>
                <c:pt idx="212">
                  <c:v>2052.0</c:v>
                </c:pt>
                <c:pt idx="213">
                  <c:v>2053.0</c:v>
                </c:pt>
                <c:pt idx="214">
                  <c:v>2054.0</c:v>
                </c:pt>
                <c:pt idx="215">
                  <c:v>2055.0</c:v>
                </c:pt>
                <c:pt idx="216">
                  <c:v>2056.0</c:v>
                </c:pt>
                <c:pt idx="217">
                  <c:v>2057.0</c:v>
                </c:pt>
                <c:pt idx="218">
                  <c:v>2058.0</c:v>
                </c:pt>
                <c:pt idx="219">
                  <c:v>2059.0</c:v>
                </c:pt>
                <c:pt idx="220">
                  <c:v>2060.0</c:v>
                </c:pt>
                <c:pt idx="221">
                  <c:v>2061.0</c:v>
                </c:pt>
                <c:pt idx="222">
                  <c:v>2062.0</c:v>
                </c:pt>
                <c:pt idx="223">
                  <c:v>2063.0</c:v>
                </c:pt>
                <c:pt idx="224">
                  <c:v>2064.0</c:v>
                </c:pt>
                <c:pt idx="225">
                  <c:v>2065.0</c:v>
                </c:pt>
                <c:pt idx="226">
                  <c:v>2066.0</c:v>
                </c:pt>
                <c:pt idx="227">
                  <c:v>2067.0</c:v>
                </c:pt>
                <c:pt idx="228">
                  <c:v>2068.0</c:v>
                </c:pt>
                <c:pt idx="229">
                  <c:v>2069.0</c:v>
                </c:pt>
                <c:pt idx="230">
                  <c:v>2070.0</c:v>
                </c:pt>
                <c:pt idx="231">
                  <c:v>2071.0</c:v>
                </c:pt>
                <c:pt idx="232">
                  <c:v>2072.0</c:v>
                </c:pt>
                <c:pt idx="233">
                  <c:v>2073.0</c:v>
                </c:pt>
                <c:pt idx="234">
                  <c:v>2074.0</c:v>
                </c:pt>
                <c:pt idx="235">
                  <c:v>2075.0</c:v>
                </c:pt>
                <c:pt idx="236">
                  <c:v>2076.0</c:v>
                </c:pt>
                <c:pt idx="237">
                  <c:v>2077.0</c:v>
                </c:pt>
                <c:pt idx="238">
                  <c:v>2078.0</c:v>
                </c:pt>
                <c:pt idx="239">
                  <c:v>2079.0</c:v>
                </c:pt>
                <c:pt idx="240">
                  <c:v>2080.0</c:v>
                </c:pt>
              </c:numCache>
            </c:numRef>
          </c:cat>
          <c:val>
            <c:numRef>
              <c:f>'Figure 15'!$F$38:$F$278</c:f>
              <c:numCache>
                <c:formatCode>0%</c:formatCode>
                <c:ptCount val="241"/>
                <c:pt idx="0">
                  <c:v>0.0567569051186748</c:v>
                </c:pt>
                <c:pt idx="1">
                  <c:v>0.0508806064901569</c:v>
                </c:pt>
                <c:pt idx="2">
                  <c:v>0.0402951560493193</c:v>
                </c:pt>
                <c:pt idx="3">
                  <c:v>0.0275266133905299</c:v>
                </c:pt>
                <c:pt idx="4">
                  <c:v>0.0257499257134438</c:v>
                </c:pt>
                <c:pt idx="5">
                  <c:v>0.0250447436863207</c:v>
                </c:pt>
                <c:pt idx="6">
                  <c:v>0.023968971529771</c:v>
                </c:pt>
                <c:pt idx="7">
                  <c:v>0.00469893013011875</c:v>
                </c:pt>
                <c:pt idx="8">
                  <c:v>0.0159398963981531</c:v>
                </c:pt>
                <c:pt idx="9">
                  <c:v>-0.0403082884996357</c:v>
                </c:pt>
                <c:pt idx="10">
                  <c:v>0.00835832109996359</c:v>
                </c:pt>
                <c:pt idx="11">
                  <c:v>-0.0118139562509959</c:v>
                </c:pt>
                <c:pt idx="12">
                  <c:v>0.00389811147260832</c:v>
                </c:pt>
                <c:pt idx="13">
                  <c:v>-0.0250046448756235</c:v>
                </c:pt>
                <c:pt idx="14">
                  <c:v>-0.0243635096034635</c:v>
                </c:pt>
                <c:pt idx="15">
                  <c:v>-0.0290513996420828</c:v>
                </c:pt>
                <c:pt idx="16">
                  <c:v>-0.0120525754912347</c:v>
                </c:pt>
                <c:pt idx="17">
                  <c:v>-0.020696483854962</c:v>
                </c:pt>
                <c:pt idx="18">
                  <c:v>-0.0298961111904606</c:v>
                </c:pt>
                <c:pt idx="19">
                  <c:v>-0.0385761321985701</c:v>
                </c:pt>
                <c:pt idx="20">
                  <c:v>-0.0002557658704877</c:v>
                </c:pt>
                <c:pt idx="21">
                  <c:v>-0.0379342618570283</c:v>
                </c:pt>
                <c:pt idx="22">
                  <c:v>-0.0260912574568668</c:v>
                </c:pt>
                <c:pt idx="23">
                  <c:v>-0.0254498490041131</c:v>
                </c:pt>
                <c:pt idx="24">
                  <c:v>-0.0370305635734939</c:v>
                </c:pt>
                <c:pt idx="25">
                  <c:v>-0.0329399163508927</c:v>
                </c:pt>
                <c:pt idx="26">
                  <c:v>-0.0398880306167561</c:v>
                </c:pt>
                <c:pt idx="27">
                  <c:v>-0.0506963033394067</c:v>
                </c:pt>
                <c:pt idx="28">
                  <c:v>-0.0370070812560289</c:v>
                </c:pt>
                <c:pt idx="29">
                  <c:v>-0.0442887924557771</c:v>
                </c:pt>
                <c:pt idx="30">
                  <c:v>-0.0228936168419953</c:v>
                </c:pt>
                <c:pt idx="31">
                  <c:v>-0.0576902999131611</c:v>
                </c:pt>
                <c:pt idx="32">
                  <c:v>-0.0334012105569653</c:v>
                </c:pt>
                <c:pt idx="33">
                  <c:v>-0.0493502816944985</c:v>
                </c:pt>
                <c:pt idx="34">
                  <c:v>-0.0319801121882775</c:v>
                </c:pt>
                <c:pt idx="35">
                  <c:v>-0.0475542786575265</c:v>
                </c:pt>
                <c:pt idx="36">
                  <c:v>-0.0639324470422534</c:v>
                </c:pt>
                <c:pt idx="37">
                  <c:v>-0.0620627233803843</c:v>
                </c:pt>
                <c:pt idx="38">
                  <c:v>-0.0766008245315838</c:v>
                </c:pt>
                <c:pt idx="39">
                  <c:v>-0.0655982544247929</c:v>
                </c:pt>
                <c:pt idx="40">
                  <c:v>-0.0625159352400988</c:v>
                </c:pt>
                <c:pt idx="41">
                  <c:v>-0.0713292918685108</c:v>
                </c:pt>
                <c:pt idx="42">
                  <c:v>-0.0696548665436618</c:v>
                </c:pt>
                <c:pt idx="43">
                  <c:v>-0.0782724503954219</c:v>
                </c:pt>
                <c:pt idx="44">
                  <c:v>-0.0846028735336733</c:v>
                </c:pt>
                <c:pt idx="45">
                  <c:v>-0.0720689456540419</c:v>
                </c:pt>
                <c:pt idx="46">
                  <c:v>-0.0836806136130764</c:v>
                </c:pt>
                <c:pt idx="47">
                  <c:v>-0.0712474198668398</c:v>
                </c:pt>
                <c:pt idx="48">
                  <c:v>-0.0598916553568812</c:v>
                </c:pt>
                <c:pt idx="49">
                  <c:v>-0.0520146174546694</c:v>
                </c:pt>
                <c:pt idx="50">
                  <c:v>-0.0822726871093644</c:v>
                </c:pt>
                <c:pt idx="51">
                  <c:v>-0.0917212335188981</c:v>
                </c:pt>
                <c:pt idx="52">
                  <c:v>-0.0666890208528572</c:v>
                </c:pt>
                <c:pt idx="53">
                  <c:v>-0.0891360406402026</c:v>
                </c:pt>
                <c:pt idx="54">
                  <c:v>-0.0695538975641283</c:v>
                </c:pt>
                <c:pt idx="55">
                  <c:v>-0.0961724357286742</c:v>
                </c:pt>
                <c:pt idx="56">
                  <c:v>-0.0749158098748427</c:v>
                </c:pt>
                <c:pt idx="57">
                  <c:v>-0.0784414110465087</c:v>
                </c:pt>
                <c:pt idx="58">
                  <c:v>-0.083170147576253</c:v>
                </c:pt>
                <c:pt idx="59">
                  <c:v>-0.0347337461511782</c:v>
                </c:pt>
                <c:pt idx="60">
                  <c:v>-0.0163916851010297</c:v>
                </c:pt>
                <c:pt idx="61">
                  <c:v>-0.0564476078656173</c:v>
                </c:pt>
                <c:pt idx="62">
                  <c:v>-0.0483869738843636</c:v>
                </c:pt>
                <c:pt idx="63">
                  <c:v>-0.0365296309778776</c:v>
                </c:pt>
                <c:pt idx="64">
                  <c:v>-0.0369524820122902</c:v>
                </c:pt>
                <c:pt idx="65">
                  <c:v>-0.0360989683368285</c:v>
                </c:pt>
                <c:pt idx="66">
                  <c:v>-0.0484104121173369</c:v>
                </c:pt>
                <c:pt idx="67">
                  <c:v>-0.0322509690932747</c:v>
                </c:pt>
                <c:pt idx="68">
                  <c:v>-0.0396548247896563</c:v>
                </c:pt>
                <c:pt idx="69">
                  <c:v>-0.0260097905531294</c:v>
                </c:pt>
                <c:pt idx="70">
                  <c:v>-0.0094392637242636</c:v>
                </c:pt>
                <c:pt idx="71">
                  <c:v>-0.0389123939548159</c:v>
                </c:pt>
                <c:pt idx="72">
                  <c:v>-0.0229943614578293</c:v>
                </c:pt>
                <c:pt idx="73">
                  <c:v>-0.0202310009361164</c:v>
                </c:pt>
                <c:pt idx="74">
                  <c:v>0.00618825671937535</c:v>
                </c:pt>
                <c:pt idx="75">
                  <c:v>-0.00563845191140978</c:v>
                </c:pt>
                <c:pt idx="76">
                  <c:v>0.020292187517729</c:v>
                </c:pt>
                <c:pt idx="77">
                  <c:v>-0.00926248161808708</c:v>
                </c:pt>
                <c:pt idx="78">
                  <c:v>-0.108436568990185</c:v>
                </c:pt>
                <c:pt idx="79">
                  <c:v>-0.0478029542658555</c:v>
                </c:pt>
                <c:pt idx="80">
                  <c:v>-0.0472564841321722</c:v>
                </c:pt>
                <c:pt idx="81">
                  <c:v>0.000338823882975941</c:v>
                </c:pt>
                <c:pt idx="82">
                  <c:v>-0.0054805238631543</c:v>
                </c:pt>
                <c:pt idx="83">
                  <c:v>-0.00101482837908394</c:v>
                </c:pt>
                <c:pt idx="84">
                  <c:v>0.00542352416917484</c:v>
                </c:pt>
                <c:pt idx="85">
                  <c:v>0.0180408328542477</c:v>
                </c:pt>
                <c:pt idx="86">
                  <c:v>0.0329906429961306</c:v>
                </c:pt>
                <c:pt idx="87">
                  <c:v>0.0357779216905545</c:v>
                </c:pt>
                <c:pt idx="88">
                  <c:v>0.0324813461454638</c:v>
                </c:pt>
                <c:pt idx="89">
                  <c:v>0.0335366353814626</c:v>
                </c:pt>
                <c:pt idx="90">
                  <c:v>0.0494805535858667</c:v>
                </c:pt>
                <c:pt idx="91">
                  <c:v>0.0644924036916755</c:v>
                </c:pt>
                <c:pt idx="92">
                  <c:v>0.0863093802883837</c:v>
                </c:pt>
                <c:pt idx="93">
                  <c:v>0.0920320518417327</c:v>
                </c:pt>
                <c:pt idx="94">
                  <c:v>0.0903802985185998</c:v>
                </c:pt>
                <c:pt idx="95">
                  <c:v>0.105753790837733</c:v>
                </c:pt>
                <c:pt idx="96">
                  <c:v>0.0798037019650884</c:v>
                </c:pt>
                <c:pt idx="97">
                  <c:v>0.0479239482494206</c:v>
                </c:pt>
                <c:pt idx="98">
                  <c:v>0.0439277226088356</c:v>
                </c:pt>
                <c:pt idx="99">
                  <c:v>0.0540770148892877</c:v>
                </c:pt>
                <c:pt idx="100">
                  <c:v>0.0579499854483015</c:v>
                </c:pt>
                <c:pt idx="101">
                  <c:v>0.0384528803729798</c:v>
                </c:pt>
                <c:pt idx="102">
                  <c:v>0.0245483409124665</c:v>
                </c:pt>
                <c:pt idx="103">
                  <c:v>-0.00453277540921551</c:v>
                </c:pt>
                <c:pt idx="104">
                  <c:v>0.0154025730201878</c:v>
                </c:pt>
                <c:pt idx="105">
                  <c:v>0.0388851825273811</c:v>
                </c:pt>
                <c:pt idx="106">
                  <c:v>-0.000844835000188225</c:v>
                </c:pt>
                <c:pt idx="107">
                  <c:v>-0.00611161425293666</c:v>
                </c:pt>
                <c:pt idx="108">
                  <c:v>0.0222800275420955</c:v>
                </c:pt>
                <c:pt idx="109">
                  <c:v>0.0291369240517412</c:v>
                </c:pt>
                <c:pt idx="110">
                  <c:v>0.0388421075922533</c:v>
                </c:pt>
                <c:pt idx="111">
                  <c:v>0.0455377033632874</c:v>
                </c:pt>
                <c:pt idx="112">
                  <c:v>0.0441863081883973</c:v>
                </c:pt>
                <c:pt idx="113">
                  <c:v>0.0424530942892759</c:v>
                </c:pt>
                <c:pt idx="114">
                  <c:v>0.055767367196053</c:v>
                </c:pt>
                <c:pt idx="115">
                  <c:v>0.0596972797410067</c:v>
                </c:pt>
                <c:pt idx="116">
                  <c:v>0.0514166784588698</c:v>
                </c:pt>
                <c:pt idx="117">
                  <c:v>0.0476301584349593</c:v>
                </c:pt>
                <c:pt idx="118">
                  <c:v>0.0469017928704144</c:v>
                </c:pt>
                <c:pt idx="119">
                  <c:v>0.0449125902863395</c:v>
                </c:pt>
                <c:pt idx="120">
                  <c:v>0.0362036485128278</c:v>
                </c:pt>
                <c:pt idx="121">
                  <c:v>0.0306565811898154</c:v>
                </c:pt>
                <c:pt idx="122">
                  <c:v>0.025981943259685</c:v>
                </c:pt>
                <c:pt idx="123">
                  <c:v>0.0181526949702858</c:v>
                </c:pt>
                <c:pt idx="124">
                  <c:v>0.0156532067806573</c:v>
                </c:pt>
                <c:pt idx="125">
                  <c:v>0.0278441873725394</c:v>
                </c:pt>
                <c:pt idx="126">
                  <c:v>0.0339709216884366</c:v>
                </c:pt>
                <c:pt idx="127">
                  <c:v>0.0391824107599682</c:v>
                </c:pt>
                <c:pt idx="128">
                  <c:v>0.0440304802885532</c:v>
                </c:pt>
                <c:pt idx="129">
                  <c:v>0.0570259008762678</c:v>
                </c:pt>
                <c:pt idx="130">
                  <c:v>0.0590604506050254</c:v>
                </c:pt>
                <c:pt idx="131">
                  <c:v>0.0586126361625944</c:v>
                </c:pt>
                <c:pt idx="132">
                  <c:v>0.0787512694234416</c:v>
                </c:pt>
                <c:pt idx="133">
                  <c:v>0.0973535120674535</c:v>
                </c:pt>
                <c:pt idx="134">
                  <c:v>0.11842908914007</c:v>
                </c:pt>
                <c:pt idx="135">
                  <c:v>0.134379677785993</c:v>
                </c:pt>
                <c:pt idx="136">
                  <c:v>0.153940970249128</c:v>
                </c:pt>
                <c:pt idx="137">
                  <c:v>0.176216729530339</c:v>
                </c:pt>
                <c:pt idx="138">
                  <c:v>0.235251728453316</c:v>
                </c:pt>
                <c:pt idx="139">
                  <c:v>0.224478186671334</c:v>
                </c:pt>
                <c:pt idx="140">
                  <c:v>0.220706149476064</c:v>
                </c:pt>
                <c:pt idx="141">
                  <c:v>0.227533041792876</c:v>
                </c:pt>
                <c:pt idx="142">
                  <c:v>0.231115729838824</c:v>
                </c:pt>
                <c:pt idx="143">
                  <c:v>0.230443483281307</c:v>
                </c:pt>
                <c:pt idx="144">
                  <c:v>0.228394942058557</c:v>
                </c:pt>
                <c:pt idx="145">
                  <c:v>0.222679318523887</c:v>
                </c:pt>
                <c:pt idx="146">
                  <c:v>0.220758613860452</c:v>
                </c:pt>
                <c:pt idx="147">
                  <c:v>0.21450248208599</c:v>
                </c:pt>
                <c:pt idx="148">
                  <c:v>0.210337678365882</c:v>
                </c:pt>
                <c:pt idx="149">
                  <c:v>0.210447159745176</c:v>
                </c:pt>
                <c:pt idx="150">
                  <c:v>0.204954873808795</c:v>
                </c:pt>
                <c:pt idx="151">
                  <c:v>0.205546270237228</c:v>
                </c:pt>
                <c:pt idx="152">
                  <c:v>0.207025806362595</c:v>
                </c:pt>
                <c:pt idx="153">
                  <c:v>0.210430796466402</c:v>
                </c:pt>
                <c:pt idx="154">
                  <c:v>0.212400620860437</c:v>
                </c:pt>
                <c:pt idx="155">
                  <c:v>0.21660776360129</c:v>
                </c:pt>
                <c:pt idx="156">
                  <c:v>0.216371044512842</c:v>
                </c:pt>
                <c:pt idx="157">
                  <c:v>0.218181464520043</c:v>
                </c:pt>
                <c:pt idx="158">
                  <c:v>0.220265224668469</c:v>
                </c:pt>
                <c:pt idx="159">
                  <c:v>0.224283187430302</c:v>
                </c:pt>
                <c:pt idx="160">
                  <c:v>0.229472586560537</c:v>
                </c:pt>
                <c:pt idx="166">
                  <c:v>0.209252030683319</c:v>
                </c:pt>
                <c:pt idx="167">
                  <c:v>0.20869123322982</c:v>
                </c:pt>
                <c:pt idx="168">
                  <c:v>0.206149013229998</c:v>
                </c:pt>
                <c:pt idx="169">
                  <c:v>0.204048045955045</c:v>
                </c:pt>
                <c:pt idx="170">
                  <c:v>0.202614473929491</c:v>
                </c:pt>
                <c:pt idx="171">
                  <c:v>0.201960928303281</c:v>
                </c:pt>
                <c:pt idx="172">
                  <c:v>0.20188882178318</c:v>
                </c:pt>
                <c:pt idx="173">
                  <c:v>0.201949244000401</c:v>
                </c:pt>
                <c:pt idx="174">
                  <c:v>0.201773692963032</c:v>
                </c:pt>
                <c:pt idx="175">
                  <c:v>0.201243734485194</c:v>
                </c:pt>
                <c:pt idx="176">
                  <c:v>0.200658196559116</c:v>
                </c:pt>
                <c:pt idx="177">
                  <c:v>0.200234747480987</c:v>
                </c:pt>
                <c:pt idx="178">
                  <c:v>0.199979287489644</c:v>
                </c:pt>
                <c:pt idx="179">
                  <c:v>0.199973338944641</c:v>
                </c:pt>
                <c:pt idx="180">
                  <c:v>0.200178658079315</c:v>
                </c:pt>
                <c:pt idx="181">
                  <c:v>0.200548454956866</c:v>
                </c:pt>
                <c:pt idx="182">
                  <c:v>0.201041124414368</c:v>
                </c:pt>
                <c:pt idx="183">
                  <c:v>0.201492818972388</c:v>
                </c:pt>
                <c:pt idx="184">
                  <c:v>0.201847512907792</c:v>
                </c:pt>
                <c:pt idx="185">
                  <c:v>0.20216337104531</c:v>
                </c:pt>
                <c:pt idx="186">
                  <c:v>0.202419930413061</c:v>
                </c:pt>
                <c:pt idx="187">
                  <c:v>0.202593894748591</c:v>
                </c:pt>
                <c:pt idx="188">
                  <c:v>0.202656776141266</c:v>
                </c:pt>
                <c:pt idx="189">
                  <c:v>0.202572867596756</c:v>
                </c:pt>
                <c:pt idx="190">
                  <c:v>0.202324264555077</c:v>
                </c:pt>
                <c:pt idx="191">
                  <c:v>0.200294006716559</c:v>
                </c:pt>
                <c:pt idx="192">
                  <c:v>0.200294006716559</c:v>
                </c:pt>
                <c:pt idx="193">
                  <c:v>0.200294006716559</c:v>
                </c:pt>
                <c:pt idx="194">
                  <c:v>0.200294006716559</c:v>
                </c:pt>
                <c:pt idx="195">
                  <c:v>0.200294006716559</c:v>
                </c:pt>
                <c:pt idx="196">
                  <c:v>0.194902600240394</c:v>
                </c:pt>
                <c:pt idx="197">
                  <c:v>0.194902600240394</c:v>
                </c:pt>
                <c:pt idx="198">
                  <c:v>0.194902600240394</c:v>
                </c:pt>
                <c:pt idx="199">
                  <c:v>0.194902600240394</c:v>
                </c:pt>
                <c:pt idx="200">
                  <c:v>0.194902600240394</c:v>
                </c:pt>
                <c:pt idx="201">
                  <c:v>0.19045654421168</c:v>
                </c:pt>
                <c:pt idx="202">
                  <c:v>0.19045654421168</c:v>
                </c:pt>
                <c:pt idx="203">
                  <c:v>0.19045654421168</c:v>
                </c:pt>
                <c:pt idx="204">
                  <c:v>0.19045654421168</c:v>
                </c:pt>
                <c:pt idx="205">
                  <c:v>0.19045654421168</c:v>
                </c:pt>
                <c:pt idx="206">
                  <c:v>0.188669400204392</c:v>
                </c:pt>
                <c:pt idx="207">
                  <c:v>0.188669400204392</c:v>
                </c:pt>
                <c:pt idx="208">
                  <c:v>0.188669400204392</c:v>
                </c:pt>
                <c:pt idx="209">
                  <c:v>0.188669400204392</c:v>
                </c:pt>
                <c:pt idx="210">
                  <c:v>0.188669400204392</c:v>
                </c:pt>
                <c:pt idx="211">
                  <c:v>0.188241331040458</c:v>
                </c:pt>
                <c:pt idx="212">
                  <c:v>0.188241331040458</c:v>
                </c:pt>
                <c:pt idx="213">
                  <c:v>0.188241331040458</c:v>
                </c:pt>
                <c:pt idx="214">
                  <c:v>0.188241331040458</c:v>
                </c:pt>
                <c:pt idx="215">
                  <c:v>0.188241331040458</c:v>
                </c:pt>
                <c:pt idx="216">
                  <c:v>0.187496332999206</c:v>
                </c:pt>
                <c:pt idx="217">
                  <c:v>0.187496332999206</c:v>
                </c:pt>
                <c:pt idx="218">
                  <c:v>0.187496332999206</c:v>
                </c:pt>
                <c:pt idx="219">
                  <c:v>0.187496332999206</c:v>
                </c:pt>
                <c:pt idx="220">
                  <c:v>0.187496332999206</c:v>
                </c:pt>
                <c:pt idx="221">
                  <c:v>0.185592848263425</c:v>
                </c:pt>
                <c:pt idx="222">
                  <c:v>0.185592848263425</c:v>
                </c:pt>
                <c:pt idx="223">
                  <c:v>0.185592848263425</c:v>
                </c:pt>
                <c:pt idx="224">
                  <c:v>0.185592848263425</c:v>
                </c:pt>
                <c:pt idx="225">
                  <c:v>0.185592848263425</c:v>
                </c:pt>
                <c:pt idx="226">
                  <c:v>0.182846180703369</c:v>
                </c:pt>
                <c:pt idx="227">
                  <c:v>0.182846180703369</c:v>
                </c:pt>
                <c:pt idx="228">
                  <c:v>0.182846180703369</c:v>
                </c:pt>
                <c:pt idx="229">
                  <c:v>0.182846180703369</c:v>
                </c:pt>
                <c:pt idx="230">
                  <c:v>0.182846180703369</c:v>
                </c:pt>
                <c:pt idx="231">
                  <c:v>0.180278336227827</c:v>
                </c:pt>
                <c:pt idx="232">
                  <c:v>0.180278336227827</c:v>
                </c:pt>
                <c:pt idx="233">
                  <c:v>0.180278336227827</c:v>
                </c:pt>
                <c:pt idx="234">
                  <c:v>0.180278336227827</c:v>
                </c:pt>
                <c:pt idx="235">
                  <c:v>0.180278336227827</c:v>
                </c:pt>
                <c:pt idx="236">
                  <c:v>0.178549647335084</c:v>
                </c:pt>
                <c:pt idx="237">
                  <c:v>0.178549647335084</c:v>
                </c:pt>
                <c:pt idx="238">
                  <c:v>0.178549647335084</c:v>
                </c:pt>
                <c:pt idx="239">
                  <c:v>0.178549647335084</c:v>
                </c:pt>
                <c:pt idx="240">
                  <c:v>0.178549647335084</c:v>
                </c:pt>
              </c:numCache>
            </c:numRef>
          </c:val>
          <c:smooth val="0"/>
        </c:ser>
        <c:dLbls>
          <c:showLegendKey val="0"/>
          <c:showVal val="0"/>
          <c:showCatName val="0"/>
          <c:showSerName val="0"/>
          <c:showPercent val="0"/>
          <c:showBubbleSize val="0"/>
        </c:dLbls>
        <c:marker val="1"/>
        <c:smooth val="0"/>
        <c:axId val="2118414056"/>
        <c:axId val="2118410552"/>
      </c:lineChart>
      <c:catAx>
        <c:axId val="211841405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2118410552"/>
        <c:crossesAt val="-0.2"/>
        <c:auto val="1"/>
        <c:lblAlgn val="ctr"/>
        <c:lblOffset val="100"/>
        <c:tickLblSkip val="10"/>
        <c:tickMarkSkip val="1"/>
        <c:noMultiLvlLbl val="0"/>
      </c:catAx>
      <c:valAx>
        <c:axId val="2118410552"/>
        <c:scaling>
          <c:orientation val="minMax"/>
          <c:max val="0.3"/>
          <c:min val="-0.2"/>
        </c:scaling>
        <c:delete val="0"/>
        <c:axPos val="l"/>
        <c:majorGridlines>
          <c:spPr>
            <a:ln w="3175">
              <a:solidFill>
                <a:srgbClr val="FCF305"/>
              </a:solidFill>
              <a:prstDash val="lgDash"/>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118414056"/>
        <c:crosses val="autoZero"/>
        <c:crossBetween val="between"/>
        <c:majorUnit val="0.1"/>
        <c:minorUnit val="0.1"/>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0" l="0.75" r="0.75" t="1.0"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3519553072626"/>
          <c:y val="0.270731707317073"/>
          <c:w val="0.434357541899441"/>
          <c:h val="0.460975609756098"/>
        </c:manualLayout>
      </c:layout>
      <c:ofPieChart>
        <c:ofPieType val="bar"/>
        <c:varyColors val="1"/>
        <c:ser>
          <c:idx val="0"/>
          <c:order val="0"/>
          <c:spPr>
            <a:ln w="12700">
              <a:solidFill>
                <a:srgbClr val="000000"/>
              </a:solidFill>
              <a:prstDash val="solid"/>
            </a:ln>
          </c:spPr>
          <c:explosion val="4"/>
          <c:dPt>
            <c:idx val="0"/>
            <c:bubble3D val="0"/>
            <c:spPr>
              <a:solidFill>
                <a:srgbClr val="FFFFFF"/>
              </a:solidFill>
              <a:ln w="12700">
                <a:solidFill>
                  <a:srgbClr val="000000"/>
                </a:solidFill>
                <a:prstDash val="solid"/>
              </a:ln>
            </c:spPr>
          </c:dPt>
          <c:dPt>
            <c:idx val="1"/>
            <c:bubble3D val="0"/>
            <c:spPr>
              <a:solidFill>
                <a:srgbClr val="FFFFFF"/>
              </a:solidFill>
              <a:ln w="12700">
                <a:solidFill>
                  <a:srgbClr val="000000"/>
                </a:solidFill>
                <a:prstDash val="solid"/>
              </a:ln>
            </c:spPr>
          </c:dPt>
          <c:dPt>
            <c:idx val="2"/>
            <c:bubble3D val="0"/>
            <c:spPr>
              <a:solidFill>
                <a:srgbClr val="FFFFFF"/>
              </a:solidFill>
              <a:ln w="12700">
                <a:solidFill>
                  <a:srgbClr val="000000"/>
                </a:solidFill>
                <a:prstDash val="solid"/>
              </a:ln>
            </c:spPr>
          </c:dPt>
          <c:dPt>
            <c:idx val="3"/>
            <c:bubble3D val="0"/>
            <c:spPr>
              <a:solidFill>
                <a:srgbClr val="FFFFFF"/>
              </a:solidFill>
              <a:ln w="12700">
                <a:solidFill>
                  <a:srgbClr val="000000"/>
                </a:solidFill>
                <a:prstDash val="solid"/>
              </a:ln>
            </c:spPr>
          </c:dPt>
          <c:dPt>
            <c:idx val="4"/>
            <c:bubble3D val="0"/>
            <c:spPr>
              <a:solidFill>
                <a:srgbClr val="FFFFFF"/>
              </a:solidFill>
              <a:ln w="12700">
                <a:solidFill>
                  <a:srgbClr val="000000"/>
                </a:solidFill>
                <a:prstDash val="solid"/>
              </a:ln>
            </c:spPr>
          </c:dPt>
          <c:dPt>
            <c:idx val="5"/>
            <c:bubble3D val="0"/>
            <c:spPr>
              <a:solidFill>
                <a:srgbClr val="99CC00"/>
              </a:solidFill>
              <a:ln w="12700">
                <a:solidFill>
                  <a:srgbClr val="000000"/>
                </a:solidFill>
                <a:prstDash val="solid"/>
              </a:ln>
            </c:spPr>
          </c:dPt>
          <c:dPt>
            <c:idx val="6"/>
            <c:bubble3D val="0"/>
            <c:spPr>
              <a:solidFill>
                <a:srgbClr val="FFFFFF"/>
              </a:solidFill>
              <a:ln w="12700">
                <a:solidFill>
                  <a:srgbClr val="000000"/>
                </a:solidFill>
                <a:prstDash val="solid"/>
              </a:ln>
            </c:spPr>
          </c:dPt>
          <c:dPt>
            <c:idx val="7"/>
            <c:bubble3D val="0"/>
            <c:spPr>
              <a:solidFill>
                <a:srgbClr val="FFFFFF"/>
              </a:solidFill>
              <a:ln w="12700">
                <a:solidFill>
                  <a:srgbClr val="000000"/>
                </a:solidFill>
                <a:prstDash val="solid"/>
              </a:ln>
            </c:spPr>
          </c:dPt>
          <c:dLbls>
            <c:dLbl>
              <c:idx val="0"/>
              <c:layout>
                <c:manualLayout>
                  <c:x val="0.0427258464200354"/>
                  <c:y val="0.00222879457141026"/>
                </c:manualLayout>
              </c:layout>
              <c:tx>
                <c:rich>
                  <a:bodyPr/>
                  <a:lstStyle/>
                  <a:p>
                    <a:pPr>
                      <a:defRPr sz="1025" b="0" i="0" u="none" strike="noStrike" baseline="0">
                        <a:solidFill>
                          <a:srgbClr val="000000"/>
                        </a:solidFill>
                        <a:latin typeface="Arial"/>
                        <a:ea typeface="Arial"/>
                        <a:cs typeface="Arial"/>
                      </a:defRPr>
                    </a:pPr>
                    <a:r>
                      <a:rPr lang="pl-PL" sz="1200" b="0" i="0" u="none" strike="noStrike" baseline="0">
                        <a:solidFill>
                          <a:srgbClr val="000000"/>
                        </a:solidFill>
                        <a:latin typeface="Calibri"/>
                        <a:ea typeface="Calibri"/>
                        <a:cs typeface="Calibri"/>
                      </a:rPr>
                      <a:t>Two + Cars</a:t>
                    </a:r>
                  </a:p>
                  <a:p>
                    <a:pPr>
                      <a:defRPr sz="1025" b="0" i="0" u="none" strike="noStrike" baseline="0">
                        <a:solidFill>
                          <a:srgbClr val="000000"/>
                        </a:solidFill>
                        <a:latin typeface="Arial"/>
                        <a:ea typeface="Arial"/>
                        <a:cs typeface="Arial"/>
                      </a:defRPr>
                    </a:pPr>
                    <a:r>
                      <a:rPr lang="pl-PL" sz="1200" b="0" i="0" u="none" strike="noStrike" baseline="0">
                        <a:solidFill>
                          <a:srgbClr val="000000"/>
                        </a:solidFill>
                        <a:latin typeface="Calibri"/>
                        <a:ea typeface="Calibri"/>
                        <a:cs typeface="Calibri"/>
                      </a:rPr>
                      <a:t>30%</a:t>
                    </a:r>
                  </a:p>
                </c:rich>
              </c:tx>
              <c:spPr>
                <a:noFill/>
                <a:ln w="25400">
                  <a:noFill/>
                </a:ln>
              </c:spPr>
              <c:dLblPos val="bestFit"/>
              <c:showLegendKey val="0"/>
              <c:showVal val="0"/>
              <c:showCatName val="0"/>
              <c:showSerName val="0"/>
              <c:showPercent val="0"/>
              <c:showBubbleSize val="0"/>
            </c:dLbl>
            <c:dLbl>
              <c:idx val="1"/>
              <c:layout>
                <c:manualLayout>
                  <c:x val="-0.0229133858267716"/>
                  <c:y val="0.0734526598809295"/>
                </c:manualLayout>
              </c:layout>
              <c:numFmt formatCode="0%" sourceLinked="0"/>
              <c:spPr>
                <a:noFill/>
                <a:ln w="25400">
                  <a:noFill/>
                </a:ln>
              </c:spPr>
              <c:txPr>
                <a:bodyPr/>
                <a:lstStyle/>
                <a:p>
                  <a:pPr>
                    <a:defRPr sz="2075" b="0" i="0" u="none" strike="noStrike" baseline="0">
                      <a:solidFill>
                        <a:srgbClr val="FFFFFF"/>
                      </a:solidFill>
                      <a:latin typeface="Arial"/>
                      <a:ea typeface="Arial"/>
                      <a:cs typeface="Arial"/>
                    </a:defRPr>
                  </a:pPr>
                  <a:endParaRPr lang="en-US"/>
                </a:p>
              </c:txPr>
              <c:dLblPos val="bestFit"/>
              <c:showLegendKey val="0"/>
              <c:showVal val="0"/>
              <c:showCatName val="1"/>
              <c:showSerName val="0"/>
              <c:showPercent val="1"/>
              <c:showBubbleSize val="0"/>
            </c:dLbl>
            <c:dLbl>
              <c:idx val="2"/>
              <c:layout>
                <c:manualLayout>
                  <c:x val="1.46629716016333E-7"/>
                  <c:y val="-0.0401723321170219"/>
                </c:manualLayout>
              </c:layout>
              <c:numFmt formatCode="0%" sourceLinked="0"/>
              <c:spPr>
                <a:noFill/>
                <a:ln w="25400">
                  <a:noFill/>
                </a:ln>
              </c:spPr>
              <c:txPr>
                <a:bodyPr/>
                <a:lstStyle/>
                <a:p>
                  <a:pPr>
                    <a:defRPr sz="1125" b="0" i="0" u="none" strike="noStrike" baseline="0">
                      <a:solidFill>
                        <a:srgbClr val="FFFFFF"/>
                      </a:solidFill>
                      <a:latin typeface="Arial"/>
                      <a:ea typeface="Arial"/>
                      <a:cs typeface="Arial"/>
                    </a:defRPr>
                  </a:pPr>
                  <a:endParaRPr lang="en-US"/>
                </a:p>
              </c:txPr>
              <c:dLblPos val="bestFit"/>
              <c:showLegendKey val="0"/>
              <c:showVal val="0"/>
              <c:showCatName val="1"/>
              <c:showSerName val="0"/>
              <c:showPercent val="1"/>
              <c:showBubbleSize val="0"/>
            </c:dLbl>
            <c:dLbl>
              <c:idx val="3"/>
              <c:layout>
                <c:manualLayout>
                  <c:x val="-0.00558644554905492"/>
                  <c:y val="-0.0112876256321618"/>
                </c:manualLayout>
              </c:layout>
              <c:tx>
                <c:rich>
                  <a:bodyPr/>
                  <a:lstStyle/>
                  <a:p>
                    <a:pPr>
                      <a:defRPr sz="1050" b="0" i="0" u="none" strike="noStrike" baseline="0">
                        <a:solidFill>
                          <a:srgbClr val="FFFFFF"/>
                        </a:solidFill>
                        <a:latin typeface="Arial"/>
                        <a:ea typeface="Arial"/>
                        <a:cs typeface="Arial"/>
                      </a:defRPr>
                    </a:pPr>
                    <a:r>
                      <a:rPr lang="en-US"/>
                      <a:t>Couple no kids3%</a:t>
                    </a:r>
                  </a:p>
                </c:rich>
              </c:tx>
              <c:spPr>
                <a:noFill/>
                <a:ln w="25400">
                  <a:noFill/>
                </a:ln>
              </c:spPr>
              <c:dLblPos val="bestFit"/>
              <c:showLegendKey val="0"/>
              <c:showVal val="0"/>
              <c:showCatName val="0"/>
              <c:showSerName val="0"/>
              <c:showPercent val="0"/>
              <c:showBubbleSize val="0"/>
            </c:dLbl>
            <c:dLbl>
              <c:idx val="4"/>
              <c:layout>
                <c:manualLayout>
                  <c:x val="-0.0069830935937477"/>
                  <c:y val="-0.00562524806350432"/>
                </c:manualLayout>
              </c:layout>
              <c:tx>
                <c:rich>
                  <a:bodyPr/>
                  <a:lstStyle/>
                  <a:p>
                    <a:pPr>
                      <a:defRPr sz="850" b="0" i="0" u="none" strike="noStrike" baseline="0">
                        <a:solidFill>
                          <a:srgbClr val="FFFFFF"/>
                        </a:solidFill>
                        <a:latin typeface="Arial"/>
                        <a:ea typeface="Arial"/>
                        <a:cs typeface="Arial"/>
                      </a:defRPr>
                    </a:pPr>
                    <a:r>
                      <a:rPr lang="en-US"/>
                      <a:t>Couple with kids 2%</a:t>
                    </a:r>
                  </a:p>
                </c:rich>
              </c:tx>
              <c:spPr>
                <a:noFill/>
                <a:ln w="25400">
                  <a:noFill/>
                </a:ln>
              </c:spPr>
              <c:dLblPos val="bestFit"/>
              <c:showLegendKey val="0"/>
              <c:showVal val="0"/>
              <c:showCatName val="0"/>
              <c:showSerName val="0"/>
              <c:showPercent val="0"/>
              <c:showBubbleSize val="0"/>
            </c:dLbl>
            <c:dLbl>
              <c:idx val="5"/>
              <c:layout>
                <c:manualLayout>
                  <c:x val="-0.00558644554905492"/>
                  <c:y val="0.0115641764291659"/>
                </c:manualLayout>
              </c:layout>
              <c:tx>
                <c:rich>
                  <a:bodyPr/>
                  <a:lstStyle/>
                  <a:p>
                    <a:pPr>
                      <a:defRPr sz="1050" b="0" i="0" u="none" strike="noStrike" baseline="0">
                        <a:solidFill>
                          <a:srgbClr val="FFFFFF"/>
                        </a:solidFill>
                        <a:latin typeface="Arial"/>
                        <a:ea typeface="Arial"/>
                        <a:cs typeface="Arial"/>
                      </a:defRPr>
                    </a:pPr>
                    <a:r>
                      <a:rPr lang="en-US"/>
                      <a:t>Lone Parents 4%</a:t>
                    </a:r>
                  </a:p>
                </c:rich>
              </c:tx>
              <c:spPr>
                <a:noFill/>
                <a:ln w="25400">
                  <a:noFill/>
                </a:ln>
              </c:spPr>
              <c:dLblPos val="bestFit"/>
              <c:showLegendKey val="0"/>
              <c:showVal val="0"/>
              <c:showCatName val="0"/>
              <c:showSerName val="0"/>
              <c:showPercent val="0"/>
              <c:showBubbleSize val="0"/>
            </c:dLbl>
            <c:dLbl>
              <c:idx val="6"/>
              <c:layout>
                <c:manualLayout>
                  <c:x val="-0.00139650141497679"/>
                  <c:y val="0.00571666346584726"/>
                </c:manualLayout>
              </c:layout>
              <c:tx>
                <c:rich>
                  <a:bodyPr/>
                  <a:lstStyle/>
                  <a:p>
                    <a:pPr>
                      <a:defRPr sz="950" b="0" i="0" u="none" strike="noStrike" baseline="0">
                        <a:solidFill>
                          <a:srgbClr val="FFFFFF"/>
                        </a:solidFill>
                        <a:latin typeface="Arial"/>
                        <a:ea typeface="Arial"/>
                        <a:cs typeface="Arial"/>
                      </a:defRPr>
                    </a:pPr>
                    <a:r>
                      <a:rPr lang="en-US"/>
                      <a:t>Other  2%</a:t>
                    </a:r>
                  </a:p>
                </c:rich>
              </c:tx>
              <c:spPr>
                <a:noFill/>
                <a:ln w="25400">
                  <a:noFill/>
                </a:ln>
              </c:spPr>
              <c:dLblPos val="bestFit"/>
              <c:showLegendKey val="0"/>
              <c:showVal val="0"/>
              <c:showCatName val="0"/>
              <c:showSerName val="0"/>
              <c:showPercent val="0"/>
              <c:showBubbleSize val="0"/>
            </c:dLbl>
            <c:dLbl>
              <c:idx val="7"/>
              <c:layout>
                <c:manualLayout>
                  <c:x val="0.0337076789982258"/>
                  <c:y val="-0.346845400422508"/>
                </c:manualLayout>
              </c:layout>
              <c:tx>
                <c:rich>
                  <a:bodyPr/>
                  <a:lstStyle/>
                  <a:p>
                    <a:pPr>
                      <a:defRPr sz="1025" b="0" i="0" u="none" strike="noStrike" baseline="0">
                        <a:solidFill>
                          <a:srgbClr val="000000"/>
                        </a:solidFill>
                        <a:latin typeface="Arial"/>
                        <a:ea typeface="Arial"/>
                        <a:cs typeface="Arial"/>
                      </a:defRPr>
                    </a:pPr>
                    <a:r>
                      <a:rPr lang="pt-BR" sz="1650" b="0" i="0" u="none" strike="noStrike" baseline="0">
                        <a:solidFill>
                          <a:srgbClr val="FFFFFF"/>
                        </a:solidFill>
                        <a:latin typeface="Arial"/>
                        <a:ea typeface="Arial"/>
                        <a:cs typeface="Arial"/>
                      </a:rPr>
                      <a:t>No Car</a:t>
                    </a:r>
                  </a:p>
                  <a:p>
                    <a:pPr>
                      <a:defRPr sz="1025" b="0" i="0" u="none" strike="noStrike" baseline="0">
                        <a:solidFill>
                          <a:srgbClr val="000000"/>
                        </a:solidFill>
                        <a:latin typeface="Arial"/>
                        <a:ea typeface="Arial"/>
                        <a:cs typeface="Arial"/>
                      </a:defRPr>
                    </a:pPr>
                    <a:r>
                      <a:rPr lang="pt-BR" sz="1200" b="0" i="0" u="none" strike="noStrike" baseline="0">
                        <a:latin typeface="Calibri"/>
                        <a:ea typeface="Calibri"/>
                        <a:cs typeface="Calibri"/>
                      </a:rPr>
                      <a:t>25%</a:t>
                    </a:r>
                  </a:p>
                </c:rich>
              </c:tx>
              <c:spPr>
                <a:noFill/>
                <a:ln w="25400">
                  <a:noFill/>
                </a:ln>
              </c:spPr>
              <c:dLblPos val="bestFit"/>
              <c:showLegendKey val="0"/>
              <c:showVal val="0"/>
              <c:showCatName val="0"/>
              <c:showSerName val="0"/>
              <c:showPercent val="0"/>
              <c:showBubbleSize val="0"/>
            </c:dLbl>
            <c:numFmt formatCode="0%" sourceLinked="0"/>
            <c:spPr>
              <a:noFill/>
              <a:ln w="25400">
                <a:noFill/>
              </a:ln>
            </c:spPr>
            <c:txPr>
              <a:bodyPr/>
              <a:lstStyle/>
              <a:p>
                <a:pPr>
                  <a:defRPr sz="1650" b="0" i="0" u="none" strike="noStrike" baseline="0">
                    <a:solidFill>
                      <a:srgbClr val="FFFFFF"/>
                    </a:solidFill>
                    <a:latin typeface="Arial"/>
                    <a:ea typeface="Arial"/>
                    <a:cs typeface="Arial"/>
                  </a:defRPr>
                </a:pPr>
                <a:endParaRPr lang="en-US"/>
              </a:p>
            </c:txPr>
            <c:showLegendKey val="0"/>
            <c:showVal val="0"/>
            <c:showCatName val="1"/>
            <c:showSerName val="0"/>
            <c:showPercent val="1"/>
            <c:showBubbleSize val="0"/>
            <c:showLeaderLines val="1"/>
            <c:leaderLines>
              <c:spPr>
                <a:ln w="3175">
                  <a:solidFill>
                    <a:srgbClr val="969696"/>
                  </a:solidFill>
                  <a:prstDash val="solid"/>
                </a:ln>
              </c:spPr>
            </c:leaderLines>
          </c:dLbls>
          <c:cat>
            <c:strRef>
              <c:f>'Figure 16'!$B$39:$B$45</c:f>
              <c:strCache>
                <c:ptCount val="7"/>
                <c:pt idx="0">
                  <c:v>Two+ Cars</c:v>
                </c:pt>
                <c:pt idx="1">
                  <c:v>One car</c:v>
                </c:pt>
                <c:pt idx="2">
                  <c:v>  Single adult</c:v>
                </c:pt>
                <c:pt idx="3">
                  <c:v>  Couples no kids</c:v>
                </c:pt>
                <c:pt idx="4">
                  <c:v>  Couples with kids</c:v>
                </c:pt>
                <c:pt idx="5">
                  <c:v>  Lone Parents</c:v>
                </c:pt>
                <c:pt idx="6">
                  <c:v>  Other </c:v>
                </c:pt>
              </c:strCache>
            </c:strRef>
          </c:cat>
          <c:val>
            <c:numRef>
              <c:f>'Figure 16'!$C$39:$C$45</c:f>
              <c:numCache>
                <c:formatCode>0.0</c:formatCode>
                <c:ptCount val="7"/>
                <c:pt idx="0">
                  <c:v>30.0</c:v>
                </c:pt>
                <c:pt idx="1">
                  <c:v>45.0</c:v>
                </c:pt>
                <c:pt idx="2">
                  <c:v>13.84147930922124</c:v>
                </c:pt>
                <c:pt idx="3">
                  <c:v>3.358382209188661</c:v>
                </c:pt>
                <c:pt idx="4">
                  <c:v>2.059465623981753</c:v>
                </c:pt>
                <c:pt idx="5">
                  <c:v>3.987862495927012</c:v>
                </c:pt>
                <c:pt idx="6">
                  <c:v>2.098484848484849</c:v>
                </c:pt>
              </c:numCache>
            </c:numRef>
          </c:val>
        </c:ser>
        <c:dLbls>
          <c:showLegendKey val="0"/>
          <c:showVal val="0"/>
          <c:showCatName val="0"/>
          <c:showSerName val="0"/>
          <c:showPercent val="0"/>
          <c:showBubbleSize val="0"/>
          <c:showLeaderLines val="1"/>
        </c:dLbls>
        <c:gapWidth val="60"/>
        <c:splitType val="val"/>
        <c:splitPos val="24.0"/>
        <c:secondPieSize val="100"/>
        <c:serLines>
          <c:spPr>
            <a:ln w="38100">
              <a:solidFill>
                <a:srgbClr val="FFFFFF"/>
              </a:solidFill>
              <a:prstDash val="solid"/>
            </a:ln>
          </c:spPr>
        </c:serLines>
      </c:ofPieChart>
      <c:spPr>
        <a:noFill/>
        <a:ln w="25400">
          <a:noFill/>
        </a:ln>
      </c:spPr>
    </c:plotArea>
    <c:plotVisOnly val="1"/>
    <c:dispBlanksAs val="zero"/>
    <c:showDLblsOverMax val="0"/>
  </c:chart>
  <c:spPr>
    <a:solidFill>
      <a:srgbClr val="969696"/>
    </a:solidFill>
    <a:ln w="3175">
      <a:solidFill>
        <a:srgbClr val="969696"/>
      </a:solidFill>
      <a:prstDash val="solid"/>
    </a:ln>
  </c:spPr>
  <c:txPr>
    <a:bodyPr/>
    <a:lstStyle/>
    <a:p>
      <a:pPr>
        <a:defRPr sz="1025" b="0" i="0" u="none" strike="noStrike" baseline="0">
          <a:solidFill>
            <a:srgbClr val="000000"/>
          </a:solidFill>
          <a:latin typeface="Arial"/>
          <a:ea typeface="Arial"/>
          <a:cs typeface="Arial"/>
        </a:defRPr>
      </a:pPr>
      <a:endParaRPr lang="en-US"/>
    </a:p>
  </c:txPr>
  <c:printSettings>
    <c:headerFooter/>
    <c:pageMargins b="1.0" l="0.75" r="0.75" t="1.0"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0911722786074011"/>
          <c:y val="0.0669746713683054"/>
          <c:w val="0.839363834798296"/>
          <c:h val="0.824481299258105"/>
        </c:manualLayout>
      </c:layout>
      <c:barChart>
        <c:barDir val="col"/>
        <c:grouping val="clustered"/>
        <c:varyColors val="0"/>
        <c:ser>
          <c:idx val="0"/>
          <c:order val="0"/>
          <c:tx>
            <c:v>Ratio</c:v>
          </c:tx>
          <c:spPr>
            <a:solidFill>
              <a:srgbClr val="FFFFFF"/>
            </a:solidFill>
            <a:ln w="12700">
              <a:solidFill>
                <a:srgbClr val="000000"/>
              </a:solidFill>
              <a:prstDash val="solid"/>
            </a:ln>
          </c:spPr>
          <c:invertIfNegative val="0"/>
          <c:dPt>
            <c:idx val="6"/>
            <c:invertIfNegative val="0"/>
            <c:bubble3D val="0"/>
            <c:spPr>
              <a:solidFill>
                <a:srgbClr val="99CC00"/>
              </a:solidFill>
              <a:ln w="12700">
                <a:solidFill>
                  <a:srgbClr val="000000"/>
                </a:solidFill>
                <a:prstDash val="solid"/>
              </a:ln>
            </c:spPr>
          </c:dPt>
          <c:dLbls>
            <c:spPr>
              <a:noFill/>
              <a:ln w="25400">
                <a:noFill/>
              </a:ln>
            </c:spPr>
            <c:txPr>
              <a:bodyPr/>
              <a:lstStyle/>
              <a:p>
                <a:pPr>
                  <a:defRPr sz="1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'Figure 17'!$D$46:$D$54</c:f>
              <c:numCache>
                <c:formatCode>General</c:formatCode>
                <c:ptCount val="9"/>
                <c:pt idx="0">
                  <c:v>1975.0</c:v>
                </c:pt>
                <c:pt idx="1">
                  <c:v>1980.0</c:v>
                </c:pt>
                <c:pt idx="2">
                  <c:v>1985.0</c:v>
                </c:pt>
                <c:pt idx="3">
                  <c:v>1990.0</c:v>
                </c:pt>
                <c:pt idx="4">
                  <c:v>1995.0</c:v>
                </c:pt>
                <c:pt idx="5">
                  <c:v>2000.0</c:v>
                </c:pt>
                <c:pt idx="6">
                  <c:v>2005.0</c:v>
                </c:pt>
                <c:pt idx="7">
                  <c:v>2010.0</c:v>
                </c:pt>
                <c:pt idx="8">
                  <c:v>2013.0</c:v>
                </c:pt>
              </c:numCache>
            </c:numRef>
          </c:cat>
          <c:val>
            <c:numRef>
              <c:f>'Figure 17'!$C$46:$C$54</c:f>
              <c:numCache>
                <c:formatCode>General</c:formatCode>
                <c:ptCount val="9"/>
                <c:pt idx="0">
                  <c:v>62.0</c:v>
                </c:pt>
                <c:pt idx="1">
                  <c:v>69.5</c:v>
                </c:pt>
                <c:pt idx="2">
                  <c:v>73.0</c:v>
                </c:pt>
                <c:pt idx="3">
                  <c:v>83.8</c:v>
                </c:pt>
                <c:pt idx="4">
                  <c:v>89.8</c:v>
                </c:pt>
                <c:pt idx="5">
                  <c:v>96.8</c:v>
                </c:pt>
                <c:pt idx="6" formatCode="0.0">
                  <c:v>124.6840694408987</c:v>
                </c:pt>
                <c:pt idx="7" formatCode="0.0">
                  <c:v>117.7310707516529</c:v>
                </c:pt>
                <c:pt idx="8" formatCode="0.0">
                  <c:v>105.3290257574909</c:v>
                </c:pt>
              </c:numCache>
            </c:numRef>
          </c:val>
        </c:ser>
        <c:dLbls>
          <c:showLegendKey val="0"/>
          <c:showVal val="0"/>
          <c:showCatName val="0"/>
          <c:showSerName val="0"/>
          <c:showPercent val="0"/>
          <c:showBubbleSize val="0"/>
        </c:dLbls>
        <c:gapWidth val="150"/>
        <c:axId val="2118251336"/>
        <c:axId val="2118248440"/>
      </c:barChart>
      <c:lineChart>
        <c:grouping val="standard"/>
        <c:varyColors val="0"/>
        <c:ser>
          <c:idx val="1"/>
          <c:order val="1"/>
          <c:tx>
            <c:v>Change</c:v>
          </c:tx>
          <c:spPr>
            <a:ln w="38100">
              <a:solidFill>
                <a:srgbClr val="FFFFFF"/>
              </a:solidFill>
              <a:prstDash val="solid"/>
            </a:ln>
          </c:spPr>
          <c:marker>
            <c:symbol val="none"/>
          </c:marker>
          <c:dLbls>
            <c:spPr>
              <a:noFill/>
              <a:ln w="25400">
                <a:noFill/>
              </a:ln>
            </c:spPr>
            <c:txPr>
              <a:bodyPr/>
              <a:lstStyle/>
              <a:p>
                <a:pPr>
                  <a:defRPr sz="1000" b="1" i="0" u="none" strike="noStrike" baseline="0">
                    <a:solidFill>
                      <a:srgbClr val="000000"/>
                    </a:solidFill>
                    <a:latin typeface="Arial"/>
                    <a:ea typeface="Arial"/>
                    <a:cs typeface="Arial"/>
                  </a:defRPr>
                </a:pPr>
                <a:endParaRPr lang="en-US"/>
              </a:p>
            </c:txPr>
            <c:dLblPos val="r"/>
            <c:showLegendKey val="0"/>
            <c:showVal val="1"/>
            <c:showCatName val="0"/>
            <c:showSerName val="0"/>
            <c:showPercent val="0"/>
            <c:showBubbleSize val="0"/>
            <c:showLeaderLines val="0"/>
          </c:dLbls>
          <c:cat>
            <c:numRef>
              <c:f>'Figure 17'!$D$46:$D$54</c:f>
              <c:numCache>
                <c:formatCode>General</c:formatCode>
                <c:ptCount val="9"/>
                <c:pt idx="0">
                  <c:v>1975.0</c:v>
                </c:pt>
                <c:pt idx="1">
                  <c:v>1980.0</c:v>
                </c:pt>
                <c:pt idx="2">
                  <c:v>1985.0</c:v>
                </c:pt>
                <c:pt idx="3">
                  <c:v>1990.0</c:v>
                </c:pt>
                <c:pt idx="4">
                  <c:v>1995.0</c:v>
                </c:pt>
                <c:pt idx="5">
                  <c:v>2000.0</c:v>
                </c:pt>
                <c:pt idx="6">
                  <c:v>2005.0</c:v>
                </c:pt>
                <c:pt idx="7">
                  <c:v>2010.0</c:v>
                </c:pt>
                <c:pt idx="8">
                  <c:v>2013.0</c:v>
                </c:pt>
              </c:numCache>
            </c:numRef>
          </c:cat>
          <c:val>
            <c:numRef>
              <c:f>'Figure 17'!$E$46:$E$53</c:f>
              <c:numCache>
                <c:formatCode>0%</c:formatCode>
                <c:ptCount val="8"/>
                <c:pt idx="0">
                  <c:v>0.120967741935484</c:v>
                </c:pt>
                <c:pt idx="1">
                  <c:v>0.0503597122302158</c:v>
                </c:pt>
                <c:pt idx="2">
                  <c:v>0.147945205479452</c:v>
                </c:pt>
                <c:pt idx="3">
                  <c:v>0.071599045346062</c:v>
                </c:pt>
                <c:pt idx="4">
                  <c:v>0.0779510022271715</c:v>
                </c:pt>
                <c:pt idx="5">
                  <c:v>0.288058568604325</c:v>
                </c:pt>
                <c:pt idx="6">
                  <c:v>-0.0557649322838435</c:v>
                </c:pt>
                <c:pt idx="7">
                  <c:v>-0.105342157469402</c:v>
                </c:pt>
              </c:numCache>
            </c:numRef>
          </c:val>
          <c:smooth val="1"/>
        </c:ser>
        <c:dLbls>
          <c:showLegendKey val="0"/>
          <c:showVal val="0"/>
          <c:showCatName val="0"/>
          <c:showSerName val="0"/>
          <c:showPercent val="0"/>
          <c:showBubbleSize val="0"/>
        </c:dLbls>
        <c:marker val="1"/>
        <c:smooth val="0"/>
        <c:axId val="2118258440"/>
        <c:axId val="2118255048"/>
      </c:lineChart>
      <c:catAx>
        <c:axId val="21182584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2118255048"/>
        <c:crosses val="autoZero"/>
        <c:auto val="1"/>
        <c:lblAlgn val="ctr"/>
        <c:lblOffset val="100"/>
        <c:tickLblSkip val="1"/>
        <c:tickMarkSkip val="1"/>
        <c:noMultiLvlLbl val="0"/>
      </c:catAx>
      <c:valAx>
        <c:axId val="2118255048"/>
        <c:scaling>
          <c:orientation val="minMax"/>
        </c:scaling>
        <c:delete val="0"/>
        <c:axPos val="l"/>
        <c:majorGridlines>
          <c:spPr>
            <a:ln w="3175">
              <a:solidFill>
                <a:srgbClr val="FFFFFF"/>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2118258440"/>
        <c:crosses val="autoZero"/>
        <c:crossBetween val="between"/>
      </c:valAx>
      <c:catAx>
        <c:axId val="2118251336"/>
        <c:scaling>
          <c:orientation val="minMax"/>
        </c:scaling>
        <c:delete val="1"/>
        <c:axPos val="b"/>
        <c:numFmt formatCode="General" sourceLinked="1"/>
        <c:majorTickMark val="out"/>
        <c:minorTickMark val="none"/>
        <c:tickLblPos val="nextTo"/>
        <c:crossAx val="2118248440"/>
        <c:crosses val="autoZero"/>
        <c:auto val="1"/>
        <c:lblAlgn val="ctr"/>
        <c:lblOffset val="100"/>
        <c:noMultiLvlLbl val="0"/>
      </c:catAx>
      <c:valAx>
        <c:axId val="2118248440"/>
        <c:scaling>
          <c:orientation val="minMax"/>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2118251336"/>
        <c:crosses val="max"/>
        <c:crossBetween val="between"/>
      </c:valAx>
      <c:spPr>
        <a:noFill/>
        <a:ln w="25400">
          <a:noFill/>
        </a:ln>
      </c:spPr>
    </c:plotArea>
    <c:plotVisOnly val="1"/>
    <c:dispBlanksAs val="gap"/>
    <c:showDLblsOverMax val="0"/>
  </c:chart>
  <c:spPr>
    <a:solidFill>
      <a:srgbClr val="969696"/>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c:pageMargins b="1.0" l="0.75" r="0.75" t="1.0"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a:pPr>
            <a:r>
              <a:rPr lang="en-GB"/>
              <a:t>poverty rate by emissions &amp; pollution</a:t>
            </a:r>
          </a:p>
        </c:rich>
      </c:tx>
      <c:layout>
        <c:manualLayout>
          <c:xMode val="edge"/>
          <c:yMode val="edge"/>
          <c:x val="0.524361040954786"/>
          <c:y val="0.0423280423280423"/>
        </c:manualLayout>
      </c:layout>
      <c:overlay val="0"/>
    </c:title>
    <c:autoTitleDeleted val="0"/>
    <c:view3D>
      <c:rotX val="17"/>
      <c:hPercent val="100"/>
      <c:rotY val="290"/>
      <c:depthPercent val="100"/>
      <c:rAngAx val="0"/>
      <c:perspective val="0"/>
    </c:view3D>
    <c:floor>
      <c:thickness val="0"/>
      <c:spPr>
        <a:noFill/>
        <a:ln w="3175">
          <a:solidFill>
            <a:srgbClr val="808080"/>
          </a:solidFill>
          <a:prstDash val="solid"/>
        </a:ln>
      </c:spPr>
    </c:floor>
    <c:sideWall>
      <c:thickness val="0"/>
      <c:spPr>
        <a:noFill/>
        <a:ln w="25400">
          <a:noFill/>
        </a:ln>
      </c:spPr>
    </c:sideWall>
    <c:backWall>
      <c:thickness val="0"/>
      <c:spPr>
        <a:noFill/>
        <a:ln w="25400">
          <a:noFill/>
        </a:ln>
      </c:spPr>
    </c:backWall>
    <c:plotArea>
      <c:layout>
        <c:manualLayout>
          <c:layoutTarget val="inner"/>
          <c:xMode val="edge"/>
          <c:yMode val="edge"/>
          <c:x val="0.0536284851186054"/>
          <c:y val="0.0158730158730159"/>
          <c:w val="0.869851062249294"/>
          <c:h val="0.909047619047619"/>
        </c:manualLayout>
      </c:layout>
      <c:bar3DChart>
        <c:barDir val="col"/>
        <c:grouping val="standard"/>
        <c:varyColors val="0"/>
        <c:ser>
          <c:idx val="0"/>
          <c:order val="0"/>
          <c:tx>
            <c:v>1</c:v>
          </c:tx>
          <c:spPr>
            <a:scene3d>
              <a:camera prst="orthographicFront"/>
              <a:lightRig rig="threePt" dir="t"/>
            </a:scene3d>
            <a:sp3d/>
          </c:spPr>
          <c:invertIfNegative val="0"/>
          <c:dPt>
            <c:idx val="0"/>
            <c:invertIfNegative val="0"/>
            <c:bubble3D val="0"/>
          </c:dPt>
          <c:dPt>
            <c:idx val="1"/>
            <c:invertIfNegative val="0"/>
            <c:bubble3D val="0"/>
          </c:dPt>
          <c:dPt>
            <c:idx val="2"/>
            <c:invertIfNegative val="0"/>
            <c:bubble3D val="0"/>
          </c:dPt>
          <c:dPt>
            <c:idx val="3"/>
            <c:invertIfNegative val="0"/>
            <c:bubble3D val="0"/>
          </c:dPt>
          <c:val>
            <c:numRef>
              <c:f>'Figure 18'!$D$51:$H$51</c:f>
              <c:numCache>
                <c:formatCode>0.0</c:formatCode>
                <c:ptCount val="5"/>
                <c:pt idx="0">
                  <c:v>18.02808915474407</c:v>
                </c:pt>
                <c:pt idx="1">
                  <c:v>18.22478868372418</c:v>
                </c:pt>
                <c:pt idx="2">
                  <c:v>20.14110896710686</c:v>
                </c:pt>
                <c:pt idx="3">
                  <c:v>22.09801826332544</c:v>
                </c:pt>
                <c:pt idx="4">
                  <c:v>38.0883366733275</c:v>
                </c:pt>
              </c:numCache>
            </c:numRef>
          </c:val>
        </c:ser>
        <c:ser>
          <c:idx val="1"/>
          <c:order val="1"/>
          <c:tx>
            <c:v>2</c:v>
          </c:tx>
          <c:invertIfNegative val="0"/>
          <c:val>
            <c:numRef>
              <c:f>'Figure 18'!$D$52:$H$52</c:f>
              <c:numCache>
                <c:formatCode>0.0</c:formatCode>
                <c:ptCount val="5"/>
                <c:pt idx="0">
                  <c:v>17.21272964704436</c:v>
                </c:pt>
                <c:pt idx="1">
                  <c:v>16.10535644374102</c:v>
                </c:pt>
                <c:pt idx="2">
                  <c:v>17.36101136206365</c:v>
                </c:pt>
                <c:pt idx="3">
                  <c:v>19.84844826235226</c:v>
                </c:pt>
                <c:pt idx="4">
                  <c:v>27.25289687426357</c:v>
                </c:pt>
              </c:numCache>
            </c:numRef>
          </c:val>
        </c:ser>
        <c:ser>
          <c:idx val="2"/>
          <c:order val="2"/>
          <c:tx>
            <c:v>3</c:v>
          </c:tx>
          <c:invertIfNegative val="0"/>
          <c:val>
            <c:numRef>
              <c:f>'Figure 18'!$D$53:$H$53</c:f>
              <c:numCache>
                <c:formatCode>0.0</c:formatCode>
                <c:ptCount val="5"/>
                <c:pt idx="0">
                  <c:v>19.68979894524992</c:v>
                </c:pt>
                <c:pt idx="1">
                  <c:v>18.18885196673508</c:v>
                </c:pt>
                <c:pt idx="2">
                  <c:v>17.4127416731789</c:v>
                </c:pt>
                <c:pt idx="3">
                  <c:v>19.71067598419036</c:v>
                </c:pt>
                <c:pt idx="4">
                  <c:v>24.93936772626589</c:v>
                </c:pt>
              </c:numCache>
            </c:numRef>
          </c:val>
        </c:ser>
        <c:ser>
          <c:idx val="3"/>
          <c:order val="3"/>
          <c:tx>
            <c:v>4</c:v>
          </c:tx>
          <c:invertIfNegative val="0"/>
          <c:val>
            <c:numRef>
              <c:f>'Figure 18'!$D$54:$H$54</c:f>
              <c:numCache>
                <c:formatCode>0.0</c:formatCode>
                <c:ptCount val="5"/>
                <c:pt idx="0">
                  <c:v>18.97372213220409</c:v>
                </c:pt>
                <c:pt idx="1">
                  <c:v>17.17004686559994</c:v>
                </c:pt>
                <c:pt idx="2">
                  <c:v>16.43170901061486</c:v>
                </c:pt>
                <c:pt idx="3">
                  <c:v>18.32671937992721</c:v>
                </c:pt>
                <c:pt idx="4">
                  <c:v>21.77531632066542</c:v>
                </c:pt>
              </c:numCache>
            </c:numRef>
          </c:val>
        </c:ser>
        <c:ser>
          <c:idx val="4"/>
          <c:order val="4"/>
          <c:tx>
            <c:v>5</c:v>
          </c:tx>
          <c:invertIfNegative val="0"/>
          <c:val>
            <c:numRef>
              <c:f>'Figure 18'!$D$55:$H$55</c:f>
              <c:numCache>
                <c:formatCode>0.0</c:formatCode>
                <c:ptCount val="5"/>
                <c:pt idx="0">
                  <c:v>19.28315978486078</c:v>
                </c:pt>
                <c:pt idx="1">
                  <c:v>16.66790479215316</c:v>
                </c:pt>
                <c:pt idx="2">
                  <c:v>16.01358705360579</c:v>
                </c:pt>
                <c:pt idx="3">
                  <c:v>16.26508291866024</c:v>
                </c:pt>
                <c:pt idx="4">
                  <c:v>19.07034509272703</c:v>
                </c:pt>
              </c:numCache>
            </c:numRef>
          </c:val>
        </c:ser>
        <c:dLbls>
          <c:showLegendKey val="0"/>
          <c:showVal val="0"/>
          <c:showCatName val="0"/>
          <c:showSerName val="0"/>
          <c:showPercent val="0"/>
          <c:showBubbleSize val="0"/>
        </c:dLbls>
        <c:gapWidth val="150"/>
        <c:shape val="box"/>
        <c:axId val="2118199480"/>
        <c:axId val="2118193464"/>
        <c:axId val="2118187656"/>
      </c:bar3DChart>
      <c:catAx>
        <c:axId val="2118199480"/>
        <c:scaling>
          <c:orientation val="minMax"/>
        </c:scaling>
        <c:delete val="0"/>
        <c:axPos val="b"/>
        <c:title>
          <c:tx>
            <c:rich>
              <a:bodyPr/>
              <a:lstStyle/>
              <a:p>
                <a:pPr>
                  <a:defRPr/>
                </a:pPr>
                <a:r>
                  <a:rPr lang="en-US"/>
                  <a:t>Pollution</a:t>
                </a:r>
                <a:r>
                  <a:rPr lang="en-US" baseline="0"/>
                  <a:t> suffered by households (5=most)</a:t>
                </a:r>
                <a:endParaRPr lang="en-US"/>
              </a:p>
            </c:rich>
          </c:tx>
          <c:layout>
            <c:manualLayout>
              <c:xMode val="edge"/>
              <c:yMode val="edge"/>
              <c:x val="0.76662816322488"/>
              <c:y val="0.669723576219639"/>
            </c:manualLayout>
          </c:layout>
          <c:overlay val="0"/>
        </c:title>
        <c:numFmt formatCode="General" sourceLinked="1"/>
        <c:majorTickMark val="none"/>
        <c:minorTickMark val="none"/>
        <c:tickLblPos val="low"/>
        <c:txPr>
          <a:bodyPr rot="2940000" vert="horz"/>
          <a:lstStyle/>
          <a:p>
            <a:pPr>
              <a:defRPr/>
            </a:pPr>
            <a:endParaRPr lang="en-US"/>
          </a:p>
        </c:txPr>
        <c:crossAx val="2118193464"/>
        <c:crosses val="autoZero"/>
        <c:auto val="1"/>
        <c:lblAlgn val="ctr"/>
        <c:lblOffset val="100"/>
        <c:tickLblSkip val="1"/>
        <c:tickMarkSkip val="1"/>
        <c:noMultiLvlLbl val="1"/>
      </c:catAx>
      <c:valAx>
        <c:axId val="2118193464"/>
        <c:scaling>
          <c:orientation val="minMax"/>
        </c:scaling>
        <c:delete val="0"/>
        <c:axPos val="l"/>
        <c:majorGridlines/>
        <c:title>
          <c:tx>
            <c:rich>
              <a:bodyPr/>
              <a:lstStyle/>
              <a:p>
                <a:pPr>
                  <a:defRPr/>
                </a:pPr>
                <a:r>
                  <a:rPr lang="en-US"/>
                  <a:t>Proportion</a:t>
                </a:r>
                <a:r>
                  <a:rPr lang="en-US" baseline="0"/>
                  <a:t> of households living in poverty</a:t>
                </a:r>
                <a:endParaRPr lang="en-US"/>
              </a:p>
            </c:rich>
          </c:tx>
          <c:layout>
            <c:manualLayout>
              <c:xMode val="edge"/>
              <c:yMode val="edge"/>
              <c:x val="0.150453374931907"/>
              <c:y val="0.288624546931634"/>
            </c:manualLayout>
          </c:layout>
          <c:overlay val="0"/>
        </c:title>
        <c:numFmt formatCode="0.0" sourceLinked="1"/>
        <c:majorTickMark val="none"/>
        <c:minorTickMark val="none"/>
        <c:tickLblPos val="nextTo"/>
        <c:txPr>
          <a:bodyPr rot="0" vert="horz"/>
          <a:lstStyle/>
          <a:p>
            <a:pPr>
              <a:defRPr/>
            </a:pPr>
            <a:endParaRPr lang="en-US"/>
          </a:p>
        </c:txPr>
        <c:crossAx val="2118199480"/>
        <c:crosses val="autoZero"/>
        <c:crossBetween val="between"/>
      </c:valAx>
      <c:serAx>
        <c:axId val="2118187656"/>
        <c:scaling>
          <c:orientation val="minMax"/>
        </c:scaling>
        <c:delete val="0"/>
        <c:axPos val="b"/>
        <c:title>
          <c:tx>
            <c:rich>
              <a:bodyPr rot="0" vert="horz"/>
              <a:lstStyle/>
              <a:p>
                <a:pPr>
                  <a:defRPr/>
                </a:pPr>
                <a:r>
                  <a:rPr lang="en-US"/>
                  <a:t>Emissions</a:t>
                </a:r>
                <a:r>
                  <a:rPr lang="en-US" baseline="0"/>
                  <a:t> produced by households (5=most)</a:t>
                </a:r>
                <a:endParaRPr lang="en-US"/>
              </a:p>
            </c:rich>
          </c:tx>
          <c:layout/>
          <c:overlay val="0"/>
        </c:title>
        <c:numFmt formatCode="0" sourceLinked="0"/>
        <c:majorTickMark val="none"/>
        <c:minorTickMark val="none"/>
        <c:tickLblPos val="low"/>
        <c:spPr>
          <a:ln w="3175">
            <a:solidFill>
              <a:srgbClr val="808080"/>
            </a:solidFill>
            <a:prstDash val="solid"/>
          </a:ln>
        </c:spPr>
        <c:txPr>
          <a:bodyPr rot="-5400000" vert="horz"/>
          <a:lstStyle/>
          <a:p>
            <a:pPr>
              <a:defRPr sz="1000" b="0" i="0" u="none" strike="noStrike" baseline="0">
                <a:solidFill>
                  <a:srgbClr val="000000"/>
                </a:solidFill>
                <a:latin typeface="Calibri"/>
                <a:ea typeface="Calibri"/>
                <a:cs typeface="Calibri"/>
              </a:defRPr>
            </a:pPr>
            <a:endParaRPr lang="en-US"/>
          </a:p>
        </c:txPr>
        <c:crossAx val="2118193464"/>
        <c:crosses val="autoZero"/>
        <c:tickLblSkip val="1"/>
        <c:tickMarkSkip val="1"/>
      </c:serAx>
      <c:spPr>
        <a:noFill/>
        <a:ln w="25400">
          <a:noFill/>
        </a:ln>
      </c:spPr>
    </c:plotArea>
    <c:plotVisOnly val="1"/>
    <c:dispBlanksAs val="gap"/>
    <c:showDLblsOverMax val="0"/>
  </c:chart>
  <c:printSettings>
    <c:headerFooter/>
    <c:pageMargins b="1.0" l="0.75" r="0.75" t="1.0"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259336004052"/>
          <c:y val="0.0622119815668203"/>
          <c:w val="0.798907537873555"/>
          <c:h val="0.834101382488479"/>
        </c:manualLayout>
      </c:layout>
      <c:lineChart>
        <c:grouping val="standard"/>
        <c:varyColors val="0"/>
        <c:ser>
          <c:idx val="0"/>
          <c:order val="0"/>
          <c:tx>
            <c:strRef>
              <c:f>'Figure 19'!$C$42:$C$43</c:f>
              <c:strCache>
                <c:ptCount val="1"/>
                <c:pt idx="0">
                  <c:v>Social Security</c:v>
                </c:pt>
              </c:strCache>
            </c:strRef>
          </c:tx>
          <c:spPr>
            <a:ln w="38100">
              <a:solidFill>
                <a:srgbClr val="FFFFFF"/>
              </a:solidFill>
              <a:prstDash val="solid"/>
            </a:ln>
          </c:spPr>
          <c:marker>
            <c:symbol val="diamond"/>
            <c:size val="12"/>
            <c:spPr>
              <a:solidFill>
                <a:srgbClr val="FFFFFF"/>
              </a:solidFill>
              <a:ln>
                <a:solidFill>
                  <a:srgbClr val="FFFFFF"/>
                </a:solidFill>
                <a:prstDash val="solid"/>
              </a:ln>
            </c:spPr>
          </c:marker>
          <c:cat>
            <c:numRef>
              <c:f>'Figure 19'!$B$44:$B$69</c:f>
              <c:numCache>
                <c:formatCode>General</c:formatCode>
                <c:ptCount val="26"/>
                <c:pt idx="0">
                  <c:v>1989.0</c:v>
                </c:pt>
                <c:pt idx="1">
                  <c:v>1990.0</c:v>
                </c:pt>
                <c:pt idx="2">
                  <c:v>1991.0</c:v>
                </c:pt>
                <c:pt idx="3">
                  <c:v>1992.0</c:v>
                </c:pt>
                <c:pt idx="4">
                  <c:v>1993.0</c:v>
                </c:pt>
                <c:pt idx="5">
                  <c:v>1994.0</c:v>
                </c:pt>
                <c:pt idx="6">
                  <c:v>1995.0</c:v>
                </c:pt>
                <c:pt idx="7">
                  <c:v>1996.0</c:v>
                </c:pt>
                <c:pt idx="8">
                  <c:v>1997.0</c:v>
                </c:pt>
                <c:pt idx="9">
                  <c:v>1998.0</c:v>
                </c:pt>
                <c:pt idx="10">
                  <c:v>1999.0</c:v>
                </c:pt>
                <c:pt idx="11">
                  <c:v>2000.0</c:v>
                </c:pt>
                <c:pt idx="12">
                  <c:v>2001.0</c:v>
                </c:pt>
                <c:pt idx="13">
                  <c:v>2002.0</c:v>
                </c:pt>
                <c:pt idx="14">
                  <c:v>2003.0</c:v>
                </c:pt>
                <c:pt idx="15">
                  <c:v>2004.0</c:v>
                </c:pt>
                <c:pt idx="16">
                  <c:v>2005.0</c:v>
                </c:pt>
                <c:pt idx="17">
                  <c:v>2006.0</c:v>
                </c:pt>
                <c:pt idx="18">
                  <c:v>2007.0</c:v>
                </c:pt>
                <c:pt idx="19">
                  <c:v>2008.0</c:v>
                </c:pt>
                <c:pt idx="20">
                  <c:v>2009.0</c:v>
                </c:pt>
                <c:pt idx="21">
                  <c:v>2010.0</c:v>
                </c:pt>
                <c:pt idx="22">
                  <c:v>2011.0</c:v>
                </c:pt>
                <c:pt idx="23">
                  <c:v>2012.0</c:v>
                </c:pt>
                <c:pt idx="24">
                  <c:v>2013.0</c:v>
                </c:pt>
                <c:pt idx="25">
                  <c:v>2014.0</c:v>
                </c:pt>
              </c:numCache>
            </c:numRef>
          </c:cat>
          <c:val>
            <c:numRef>
              <c:f>'Figure 19'!$C$44:$C$69</c:f>
              <c:numCache>
                <c:formatCode>General</c:formatCode>
                <c:ptCount val="26"/>
                <c:pt idx="0">
                  <c:v>1400.0</c:v>
                </c:pt>
                <c:pt idx="1">
                  <c:v>1000.0</c:v>
                </c:pt>
                <c:pt idx="2">
                  <c:v>1400.0</c:v>
                </c:pt>
                <c:pt idx="3">
                  <c:v>1800.0</c:v>
                </c:pt>
                <c:pt idx="4">
                  <c:v>1850.0</c:v>
                </c:pt>
                <c:pt idx="5">
                  <c:v>2700.0</c:v>
                </c:pt>
                <c:pt idx="6">
                  <c:v>2800.0</c:v>
                </c:pt>
                <c:pt idx="7">
                  <c:v>2750.0</c:v>
                </c:pt>
                <c:pt idx="8">
                  <c:v>2950.0</c:v>
                </c:pt>
                <c:pt idx="9">
                  <c:v>3900.0</c:v>
                </c:pt>
                <c:pt idx="10">
                  <c:v>3650.0</c:v>
                </c:pt>
                <c:pt idx="11">
                  <c:v>4000.0</c:v>
                </c:pt>
                <c:pt idx="12">
                  <c:v>5300.0</c:v>
                </c:pt>
                <c:pt idx="13">
                  <c:v>5400.0</c:v>
                </c:pt>
                <c:pt idx="14">
                  <c:v>5950.0</c:v>
                </c:pt>
                <c:pt idx="18">
                  <c:v>5261.0</c:v>
                </c:pt>
                <c:pt idx="19">
                  <c:v>5312.0</c:v>
                </c:pt>
                <c:pt idx="20">
                  <c:v>5082.0</c:v>
                </c:pt>
                <c:pt idx="24">
                  <c:v>3294.0</c:v>
                </c:pt>
                <c:pt idx="25">
                  <c:v>3107.0</c:v>
                </c:pt>
              </c:numCache>
            </c:numRef>
          </c:val>
          <c:smooth val="0"/>
        </c:ser>
        <c:dLbls>
          <c:showLegendKey val="0"/>
          <c:showVal val="0"/>
          <c:showCatName val="0"/>
          <c:showSerName val="0"/>
          <c:showPercent val="0"/>
          <c:showBubbleSize val="0"/>
        </c:dLbls>
        <c:marker val="1"/>
        <c:smooth val="0"/>
        <c:axId val="2119635992"/>
        <c:axId val="2119641800"/>
      </c:lineChart>
      <c:lineChart>
        <c:grouping val="standard"/>
        <c:varyColors val="0"/>
        <c:ser>
          <c:idx val="1"/>
          <c:order val="1"/>
          <c:tx>
            <c:strRef>
              <c:f>'Figure 19'!$D$42:$D$43</c:f>
              <c:strCache>
                <c:ptCount val="1"/>
                <c:pt idx="0">
                  <c:v>Taxation</c:v>
                </c:pt>
              </c:strCache>
            </c:strRef>
          </c:tx>
          <c:spPr>
            <a:ln w="38100">
              <a:solidFill>
                <a:srgbClr val="FFFFFF"/>
              </a:solidFill>
              <a:prstDash val="solid"/>
            </a:ln>
          </c:spPr>
          <c:marker>
            <c:symbol val="circle"/>
            <c:size val="10"/>
            <c:spPr>
              <a:solidFill>
                <a:srgbClr val="99CC00"/>
              </a:solidFill>
              <a:ln>
                <a:solidFill>
                  <a:srgbClr val="FFFFFF"/>
                </a:solidFill>
                <a:prstDash val="solid"/>
              </a:ln>
            </c:spPr>
          </c:marker>
          <c:cat>
            <c:numRef>
              <c:f>'Figure 19'!$B$44:$B$69</c:f>
              <c:numCache>
                <c:formatCode>General</c:formatCode>
                <c:ptCount val="26"/>
                <c:pt idx="0">
                  <c:v>1989.0</c:v>
                </c:pt>
                <c:pt idx="1">
                  <c:v>1990.0</c:v>
                </c:pt>
                <c:pt idx="2">
                  <c:v>1991.0</c:v>
                </c:pt>
                <c:pt idx="3">
                  <c:v>1992.0</c:v>
                </c:pt>
                <c:pt idx="4">
                  <c:v>1993.0</c:v>
                </c:pt>
                <c:pt idx="5">
                  <c:v>1994.0</c:v>
                </c:pt>
                <c:pt idx="6">
                  <c:v>1995.0</c:v>
                </c:pt>
                <c:pt idx="7">
                  <c:v>1996.0</c:v>
                </c:pt>
                <c:pt idx="8">
                  <c:v>1997.0</c:v>
                </c:pt>
                <c:pt idx="9">
                  <c:v>1998.0</c:v>
                </c:pt>
                <c:pt idx="10">
                  <c:v>1999.0</c:v>
                </c:pt>
                <c:pt idx="11">
                  <c:v>2000.0</c:v>
                </c:pt>
                <c:pt idx="12">
                  <c:v>2001.0</c:v>
                </c:pt>
                <c:pt idx="13">
                  <c:v>2002.0</c:v>
                </c:pt>
                <c:pt idx="14">
                  <c:v>2003.0</c:v>
                </c:pt>
                <c:pt idx="15">
                  <c:v>2004.0</c:v>
                </c:pt>
                <c:pt idx="16">
                  <c:v>2005.0</c:v>
                </c:pt>
                <c:pt idx="17">
                  <c:v>2006.0</c:v>
                </c:pt>
                <c:pt idx="18">
                  <c:v>2007.0</c:v>
                </c:pt>
                <c:pt idx="19">
                  <c:v>2008.0</c:v>
                </c:pt>
                <c:pt idx="20">
                  <c:v>2009.0</c:v>
                </c:pt>
                <c:pt idx="21">
                  <c:v>2010.0</c:v>
                </c:pt>
                <c:pt idx="22">
                  <c:v>2011.0</c:v>
                </c:pt>
                <c:pt idx="23">
                  <c:v>2012.0</c:v>
                </c:pt>
                <c:pt idx="24">
                  <c:v>2013.0</c:v>
                </c:pt>
                <c:pt idx="25">
                  <c:v>2014.0</c:v>
                </c:pt>
              </c:numCache>
            </c:numRef>
          </c:cat>
          <c:val>
            <c:numRef>
              <c:f>'Figure 19'!$D$44:$D$69</c:f>
              <c:numCache>
                <c:formatCode>General</c:formatCode>
                <c:ptCount val="26"/>
                <c:pt idx="0">
                  <c:v>70.0</c:v>
                </c:pt>
                <c:pt idx="1">
                  <c:v>100.0</c:v>
                </c:pt>
                <c:pt idx="2">
                  <c:v>120.0</c:v>
                </c:pt>
                <c:pt idx="3">
                  <c:v>150.0</c:v>
                </c:pt>
                <c:pt idx="4">
                  <c:v>100.0</c:v>
                </c:pt>
                <c:pt idx="5">
                  <c:v>170.0</c:v>
                </c:pt>
                <c:pt idx="6">
                  <c:v>200.0</c:v>
                </c:pt>
                <c:pt idx="7">
                  <c:v>170.0</c:v>
                </c:pt>
                <c:pt idx="8">
                  <c:v>200.0</c:v>
                </c:pt>
                <c:pt idx="9">
                  <c:v>220.0</c:v>
                </c:pt>
                <c:pt idx="10">
                  <c:v>200.0</c:v>
                </c:pt>
                <c:pt idx="11">
                  <c:v>210.0</c:v>
                </c:pt>
                <c:pt idx="12">
                  <c:v>150.0</c:v>
                </c:pt>
                <c:pt idx="13">
                  <c:v>120.0</c:v>
                </c:pt>
                <c:pt idx="14">
                  <c:v>120.0</c:v>
                </c:pt>
                <c:pt idx="18">
                  <c:v>108.0</c:v>
                </c:pt>
                <c:pt idx="19">
                  <c:v>78.0</c:v>
                </c:pt>
                <c:pt idx="20">
                  <c:v>60.0</c:v>
                </c:pt>
                <c:pt idx="21">
                  <c:v>61.0</c:v>
                </c:pt>
                <c:pt idx="22">
                  <c:v>62.0</c:v>
                </c:pt>
                <c:pt idx="23">
                  <c:v>39.0</c:v>
                </c:pt>
                <c:pt idx="24">
                  <c:v>52.0</c:v>
                </c:pt>
                <c:pt idx="25">
                  <c:v>45.0</c:v>
                </c:pt>
              </c:numCache>
            </c:numRef>
          </c:val>
          <c:smooth val="0"/>
        </c:ser>
        <c:dLbls>
          <c:showLegendKey val="0"/>
          <c:showVal val="0"/>
          <c:showCatName val="0"/>
          <c:showSerName val="0"/>
          <c:showPercent val="0"/>
          <c:showBubbleSize val="0"/>
        </c:dLbls>
        <c:marker val="1"/>
        <c:smooth val="0"/>
        <c:axId val="2119648008"/>
        <c:axId val="2119651096"/>
      </c:lineChart>
      <c:catAx>
        <c:axId val="211963599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2119641800"/>
        <c:crosses val="autoZero"/>
        <c:auto val="1"/>
        <c:lblAlgn val="ctr"/>
        <c:lblOffset val="100"/>
        <c:tickLblSkip val="1"/>
        <c:tickMarkSkip val="1"/>
        <c:noMultiLvlLbl val="0"/>
      </c:catAx>
      <c:valAx>
        <c:axId val="2119641800"/>
        <c:scaling>
          <c:orientation val="minMax"/>
        </c:scaling>
        <c:delete val="0"/>
        <c:axPos val="l"/>
        <c:majorGridlines>
          <c:spPr>
            <a:ln w="3175">
              <a:solidFill>
                <a:srgbClr val="FFFFFF"/>
              </a:solidFill>
              <a:prstDash val="solid"/>
            </a:ln>
          </c:spPr>
        </c:majorGridlines>
        <c:title>
          <c:tx>
            <c:rich>
              <a:bodyPr rot="-5400000" vert="horz"/>
              <a:lstStyle/>
              <a:p>
                <a:pPr>
                  <a:defRPr/>
                </a:pPr>
                <a:r>
                  <a:rPr lang="en-US"/>
                  <a:t>Prosecutions</a:t>
                </a:r>
                <a:r>
                  <a:rPr lang="en-US" baseline="0"/>
                  <a:t> and investigations for welfare fraud</a:t>
                </a:r>
                <a:endParaRPr lang="en-US"/>
              </a:p>
            </c:rich>
          </c:tx>
          <c:layout/>
          <c:overlay val="0"/>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2119635992"/>
        <c:crosses val="autoZero"/>
        <c:crossBetween val="between"/>
      </c:valAx>
      <c:catAx>
        <c:axId val="2119648008"/>
        <c:scaling>
          <c:orientation val="minMax"/>
        </c:scaling>
        <c:delete val="1"/>
        <c:axPos val="b"/>
        <c:numFmt formatCode="General" sourceLinked="1"/>
        <c:majorTickMark val="out"/>
        <c:minorTickMark val="none"/>
        <c:tickLblPos val="nextTo"/>
        <c:crossAx val="2119651096"/>
        <c:crosses val="autoZero"/>
        <c:auto val="1"/>
        <c:lblAlgn val="ctr"/>
        <c:lblOffset val="100"/>
        <c:noMultiLvlLbl val="0"/>
      </c:catAx>
      <c:valAx>
        <c:axId val="2119651096"/>
        <c:scaling>
          <c:orientation val="minMax"/>
          <c:max val="700.0"/>
        </c:scaling>
        <c:delete val="0"/>
        <c:axPos val="r"/>
        <c:title>
          <c:tx>
            <c:rich>
              <a:bodyPr rot="-5400000" vert="horz"/>
              <a:lstStyle/>
              <a:p>
                <a:pPr>
                  <a:defRPr/>
                </a:pPr>
                <a:r>
                  <a:rPr lang="en-US"/>
                  <a:t>Serious</a:t>
                </a:r>
                <a:r>
                  <a:rPr lang="en-US" baseline="0"/>
                  <a:t> fraud prosecutions for taxation fraud</a:t>
                </a:r>
                <a:endParaRPr lang="en-US"/>
              </a:p>
            </c:rich>
          </c:tx>
          <c:layout/>
          <c:overlay val="0"/>
        </c:title>
        <c:numFmt formatCode="General" sourceLinked="1"/>
        <c:majorTickMark val="out"/>
        <c:minorTickMark val="none"/>
        <c:tickLblPos val="nextTo"/>
        <c:crossAx val="2119648008"/>
        <c:crosses val="max"/>
        <c:crossBetween val="between"/>
      </c:valAx>
      <c:spPr>
        <a:noFill/>
        <a:ln w="25400">
          <a:noFill/>
        </a:ln>
      </c:spPr>
    </c:plotArea>
    <c:legend>
      <c:legendPos val="r"/>
      <c:layout>
        <c:manualLayout>
          <c:xMode val="edge"/>
          <c:yMode val="edge"/>
          <c:x val="0.563228922042639"/>
          <c:y val="0.407966908548196"/>
          <c:w val="0.153145346963208"/>
          <c:h val="0.131778601204261"/>
        </c:manualLayout>
      </c:layout>
      <c:overlay val="0"/>
    </c:legend>
    <c:plotVisOnly val="1"/>
    <c:dispBlanksAs val="gap"/>
    <c:showDLblsOverMax val="0"/>
  </c:chart>
  <c:spPr>
    <a:solidFill>
      <a:srgbClr val="C0C0C0"/>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c:pageMargins b="1.0" l="0.75" r="0.75" t="1.0"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0678233960834268"/>
          <c:y val="0.15668202764977"/>
          <c:w val="0.910095338142728"/>
          <c:h val="0.737327188940092"/>
        </c:manualLayout>
      </c:layout>
      <c:lineChart>
        <c:grouping val="standard"/>
        <c:varyColors val="0"/>
        <c:ser>
          <c:idx val="1"/>
          <c:order val="0"/>
          <c:spPr>
            <a:ln w="38100">
              <a:solidFill>
                <a:srgbClr val="99CC00"/>
              </a:solidFill>
              <a:prstDash val="solid"/>
            </a:ln>
          </c:spPr>
          <c:marker>
            <c:symbol val="none"/>
          </c:marker>
          <c:cat>
            <c:strRef>
              <c:f>'Figure 20'!$B$54:$B$192</c:f>
              <c:strCache>
                <c:ptCount val="139"/>
                <c:pt idx="0">
                  <c:v>1980</c:v>
                </c:pt>
                <c:pt idx="1">
                  <c:v>80q2</c:v>
                </c:pt>
                <c:pt idx="2">
                  <c:v>80q3</c:v>
                </c:pt>
                <c:pt idx="3">
                  <c:v>80q4</c:v>
                </c:pt>
                <c:pt idx="4">
                  <c:v>81q1</c:v>
                </c:pt>
                <c:pt idx="5">
                  <c:v>81q2</c:v>
                </c:pt>
                <c:pt idx="6">
                  <c:v>81q3</c:v>
                </c:pt>
                <c:pt idx="7">
                  <c:v>81q4</c:v>
                </c:pt>
                <c:pt idx="8">
                  <c:v>1982</c:v>
                </c:pt>
                <c:pt idx="9">
                  <c:v>82q2</c:v>
                </c:pt>
                <c:pt idx="10">
                  <c:v>82q3</c:v>
                </c:pt>
                <c:pt idx="11">
                  <c:v>82q4</c:v>
                </c:pt>
                <c:pt idx="12">
                  <c:v>83q1</c:v>
                </c:pt>
                <c:pt idx="13">
                  <c:v>83q2</c:v>
                </c:pt>
                <c:pt idx="14">
                  <c:v>83q3</c:v>
                </c:pt>
                <c:pt idx="15">
                  <c:v>83q4</c:v>
                </c:pt>
                <c:pt idx="16">
                  <c:v>1984</c:v>
                </c:pt>
                <c:pt idx="17">
                  <c:v>84q2</c:v>
                </c:pt>
                <c:pt idx="18">
                  <c:v>84q3</c:v>
                </c:pt>
                <c:pt idx="19">
                  <c:v>84q4</c:v>
                </c:pt>
                <c:pt idx="20">
                  <c:v>85q1</c:v>
                </c:pt>
                <c:pt idx="21">
                  <c:v>85q2</c:v>
                </c:pt>
                <c:pt idx="22">
                  <c:v>85q3</c:v>
                </c:pt>
                <c:pt idx="23">
                  <c:v>85q4</c:v>
                </c:pt>
                <c:pt idx="24">
                  <c:v>1986</c:v>
                </c:pt>
                <c:pt idx="25">
                  <c:v>86q2</c:v>
                </c:pt>
                <c:pt idx="26">
                  <c:v>86q3</c:v>
                </c:pt>
                <c:pt idx="27">
                  <c:v>86q4</c:v>
                </c:pt>
                <c:pt idx="28">
                  <c:v>87q1</c:v>
                </c:pt>
                <c:pt idx="29">
                  <c:v>87q2</c:v>
                </c:pt>
                <c:pt idx="30">
                  <c:v>87q3</c:v>
                </c:pt>
                <c:pt idx="31">
                  <c:v>87q4</c:v>
                </c:pt>
                <c:pt idx="32">
                  <c:v>1988</c:v>
                </c:pt>
                <c:pt idx="33">
                  <c:v>88q2</c:v>
                </c:pt>
                <c:pt idx="34">
                  <c:v>88q3</c:v>
                </c:pt>
                <c:pt idx="35">
                  <c:v>88q4</c:v>
                </c:pt>
                <c:pt idx="36">
                  <c:v>89q1</c:v>
                </c:pt>
                <c:pt idx="37">
                  <c:v>89q2</c:v>
                </c:pt>
                <c:pt idx="38">
                  <c:v>89q3</c:v>
                </c:pt>
                <c:pt idx="39">
                  <c:v>89q4</c:v>
                </c:pt>
                <c:pt idx="40">
                  <c:v>1990</c:v>
                </c:pt>
                <c:pt idx="41">
                  <c:v>90q2</c:v>
                </c:pt>
                <c:pt idx="42">
                  <c:v>90q3</c:v>
                </c:pt>
                <c:pt idx="43">
                  <c:v>90q4</c:v>
                </c:pt>
                <c:pt idx="44">
                  <c:v>91q1</c:v>
                </c:pt>
                <c:pt idx="45">
                  <c:v>91q2</c:v>
                </c:pt>
                <c:pt idx="46">
                  <c:v>91q3</c:v>
                </c:pt>
                <c:pt idx="47">
                  <c:v>91q4</c:v>
                </c:pt>
                <c:pt idx="48">
                  <c:v>1992</c:v>
                </c:pt>
                <c:pt idx="49">
                  <c:v>92q2</c:v>
                </c:pt>
                <c:pt idx="50">
                  <c:v>92q3</c:v>
                </c:pt>
                <c:pt idx="51">
                  <c:v>92q4</c:v>
                </c:pt>
                <c:pt idx="52">
                  <c:v>93q1</c:v>
                </c:pt>
                <c:pt idx="53">
                  <c:v>93q2</c:v>
                </c:pt>
                <c:pt idx="54">
                  <c:v>93q3</c:v>
                </c:pt>
                <c:pt idx="55">
                  <c:v>93q4</c:v>
                </c:pt>
                <c:pt idx="56">
                  <c:v>1994</c:v>
                </c:pt>
                <c:pt idx="57">
                  <c:v>94q2</c:v>
                </c:pt>
                <c:pt idx="58">
                  <c:v>94q3</c:v>
                </c:pt>
                <c:pt idx="59">
                  <c:v>94q4</c:v>
                </c:pt>
                <c:pt idx="60">
                  <c:v>95q1</c:v>
                </c:pt>
                <c:pt idx="61">
                  <c:v>95q2</c:v>
                </c:pt>
                <c:pt idx="62">
                  <c:v>95q3</c:v>
                </c:pt>
                <c:pt idx="63">
                  <c:v>95q4</c:v>
                </c:pt>
                <c:pt idx="64">
                  <c:v>1996</c:v>
                </c:pt>
                <c:pt idx="65">
                  <c:v>96q2</c:v>
                </c:pt>
                <c:pt idx="66">
                  <c:v>96q3</c:v>
                </c:pt>
                <c:pt idx="67">
                  <c:v>96q4</c:v>
                </c:pt>
                <c:pt idx="68">
                  <c:v>97q1</c:v>
                </c:pt>
                <c:pt idx="69">
                  <c:v>97q2</c:v>
                </c:pt>
                <c:pt idx="70">
                  <c:v>97q3</c:v>
                </c:pt>
                <c:pt idx="71">
                  <c:v>97q4</c:v>
                </c:pt>
                <c:pt idx="72">
                  <c:v>1998</c:v>
                </c:pt>
                <c:pt idx="73">
                  <c:v>98q2</c:v>
                </c:pt>
                <c:pt idx="74">
                  <c:v>98q3</c:v>
                </c:pt>
                <c:pt idx="75">
                  <c:v>98q4</c:v>
                </c:pt>
                <c:pt idx="76">
                  <c:v>99q1</c:v>
                </c:pt>
                <c:pt idx="77">
                  <c:v>99q2</c:v>
                </c:pt>
                <c:pt idx="78">
                  <c:v>99q3</c:v>
                </c:pt>
                <c:pt idx="79">
                  <c:v>99q4</c:v>
                </c:pt>
                <c:pt idx="80">
                  <c:v>2000</c:v>
                </c:pt>
                <c:pt idx="81">
                  <c:v>00q2</c:v>
                </c:pt>
                <c:pt idx="82">
                  <c:v>00q3</c:v>
                </c:pt>
                <c:pt idx="83">
                  <c:v>00q4</c:v>
                </c:pt>
                <c:pt idx="84">
                  <c:v>01q1</c:v>
                </c:pt>
                <c:pt idx="85">
                  <c:v>01q2</c:v>
                </c:pt>
                <c:pt idx="86">
                  <c:v>01q3</c:v>
                </c:pt>
                <c:pt idx="87">
                  <c:v>01q4</c:v>
                </c:pt>
                <c:pt idx="88">
                  <c:v>2002</c:v>
                </c:pt>
                <c:pt idx="89">
                  <c:v>02q2</c:v>
                </c:pt>
                <c:pt idx="90">
                  <c:v>02q3</c:v>
                </c:pt>
                <c:pt idx="91">
                  <c:v>02q4</c:v>
                </c:pt>
                <c:pt idx="92">
                  <c:v>03q1</c:v>
                </c:pt>
                <c:pt idx="93">
                  <c:v>03q2</c:v>
                </c:pt>
                <c:pt idx="94">
                  <c:v>03q3</c:v>
                </c:pt>
                <c:pt idx="95">
                  <c:v>03q4</c:v>
                </c:pt>
                <c:pt idx="96">
                  <c:v>2004</c:v>
                </c:pt>
                <c:pt idx="97">
                  <c:v>04q2</c:v>
                </c:pt>
                <c:pt idx="98">
                  <c:v>04q3</c:v>
                </c:pt>
                <c:pt idx="99">
                  <c:v>04q4</c:v>
                </c:pt>
                <c:pt idx="100">
                  <c:v>05q1</c:v>
                </c:pt>
                <c:pt idx="101">
                  <c:v>05q2</c:v>
                </c:pt>
                <c:pt idx="102">
                  <c:v>05q3</c:v>
                </c:pt>
                <c:pt idx="103">
                  <c:v>05q4</c:v>
                </c:pt>
                <c:pt idx="104">
                  <c:v>2006</c:v>
                </c:pt>
                <c:pt idx="105">
                  <c:v>06q2</c:v>
                </c:pt>
                <c:pt idx="106">
                  <c:v>06q3</c:v>
                </c:pt>
                <c:pt idx="107">
                  <c:v>06q4</c:v>
                </c:pt>
                <c:pt idx="108">
                  <c:v>07q1</c:v>
                </c:pt>
                <c:pt idx="109">
                  <c:v>07q2</c:v>
                </c:pt>
                <c:pt idx="110">
                  <c:v>07q3</c:v>
                </c:pt>
                <c:pt idx="111">
                  <c:v>07q4</c:v>
                </c:pt>
                <c:pt idx="112">
                  <c:v>2008</c:v>
                </c:pt>
                <c:pt idx="113">
                  <c:v>08q2</c:v>
                </c:pt>
                <c:pt idx="114">
                  <c:v>08q3</c:v>
                </c:pt>
                <c:pt idx="115">
                  <c:v>08q4</c:v>
                </c:pt>
                <c:pt idx="116">
                  <c:v>09q1</c:v>
                </c:pt>
                <c:pt idx="117">
                  <c:v>09q2</c:v>
                </c:pt>
                <c:pt idx="118">
                  <c:v>09q3</c:v>
                </c:pt>
                <c:pt idx="119">
                  <c:v>09q4</c:v>
                </c:pt>
                <c:pt idx="120">
                  <c:v>2010</c:v>
                </c:pt>
                <c:pt idx="121">
                  <c:v>10q2</c:v>
                </c:pt>
                <c:pt idx="122">
                  <c:v>10q3</c:v>
                </c:pt>
                <c:pt idx="123">
                  <c:v>10q4</c:v>
                </c:pt>
                <c:pt idx="124">
                  <c:v>11q1</c:v>
                </c:pt>
                <c:pt idx="125">
                  <c:v>11q2</c:v>
                </c:pt>
                <c:pt idx="126">
                  <c:v>11q3</c:v>
                </c:pt>
                <c:pt idx="127">
                  <c:v>11q4</c:v>
                </c:pt>
                <c:pt idx="128">
                  <c:v>2012</c:v>
                </c:pt>
                <c:pt idx="129">
                  <c:v>12q2</c:v>
                </c:pt>
                <c:pt idx="130">
                  <c:v>12q3</c:v>
                </c:pt>
                <c:pt idx="131">
                  <c:v>12q4</c:v>
                </c:pt>
                <c:pt idx="132">
                  <c:v>13q1</c:v>
                </c:pt>
                <c:pt idx="133">
                  <c:v>13q2</c:v>
                </c:pt>
                <c:pt idx="134">
                  <c:v>13q3</c:v>
                </c:pt>
                <c:pt idx="135">
                  <c:v>13q4</c:v>
                </c:pt>
                <c:pt idx="136">
                  <c:v>2014</c:v>
                </c:pt>
                <c:pt idx="137">
                  <c:v>14q2</c:v>
                </c:pt>
                <c:pt idx="138">
                  <c:v>14q3</c:v>
                </c:pt>
              </c:strCache>
            </c:strRef>
          </c:cat>
          <c:val>
            <c:numRef>
              <c:f>'Figure 20'!$D$54:$D$192</c:f>
              <c:numCache>
                <c:formatCode>General</c:formatCode>
                <c:ptCount val="139"/>
                <c:pt idx="0">
                  <c:v>15.9</c:v>
                </c:pt>
                <c:pt idx="1">
                  <c:v>16.02</c:v>
                </c:pt>
                <c:pt idx="2">
                  <c:v>15.72</c:v>
                </c:pt>
                <c:pt idx="3">
                  <c:v>15.37</c:v>
                </c:pt>
                <c:pt idx="4">
                  <c:v>15.44</c:v>
                </c:pt>
                <c:pt idx="5">
                  <c:v>15.62</c:v>
                </c:pt>
                <c:pt idx="6">
                  <c:v>15.46</c:v>
                </c:pt>
                <c:pt idx="7">
                  <c:v>15.56</c:v>
                </c:pt>
                <c:pt idx="8">
                  <c:v>15.67</c:v>
                </c:pt>
                <c:pt idx="9">
                  <c:v>15.71</c:v>
                </c:pt>
                <c:pt idx="10">
                  <c:v>15.64</c:v>
                </c:pt>
                <c:pt idx="11">
                  <c:v>15.64</c:v>
                </c:pt>
                <c:pt idx="12">
                  <c:v>15.6</c:v>
                </c:pt>
                <c:pt idx="13">
                  <c:v>15.59</c:v>
                </c:pt>
                <c:pt idx="14">
                  <c:v>15.57</c:v>
                </c:pt>
                <c:pt idx="15">
                  <c:v>15.59</c:v>
                </c:pt>
                <c:pt idx="16">
                  <c:v>15.55</c:v>
                </c:pt>
                <c:pt idx="17">
                  <c:v>15.64</c:v>
                </c:pt>
                <c:pt idx="18">
                  <c:v>15.75</c:v>
                </c:pt>
                <c:pt idx="19">
                  <c:v>15.95</c:v>
                </c:pt>
                <c:pt idx="20">
                  <c:v>16.35</c:v>
                </c:pt>
                <c:pt idx="21">
                  <c:v>16.44</c:v>
                </c:pt>
                <c:pt idx="22">
                  <c:v>16.95</c:v>
                </c:pt>
                <c:pt idx="23">
                  <c:v>17.1</c:v>
                </c:pt>
                <c:pt idx="24">
                  <c:v>17.11</c:v>
                </c:pt>
                <c:pt idx="25">
                  <c:v>17.25</c:v>
                </c:pt>
                <c:pt idx="26">
                  <c:v>17.44</c:v>
                </c:pt>
                <c:pt idx="27">
                  <c:v>17.68</c:v>
                </c:pt>
                <c:pt idx="28">
                  <c:v>17.59</c:v>
                </c:pt>
                <c:pt idx="29">
                  <c:v>17.84</c:v>
                </c:pt>
                <c:pt idx="30">
                  <c:v>17.66</c:v>
                </c:pt>
                <c:pt idx="31">
                  <c:v>17.46</c:v>
                </c:pt>
                <c:pt idx="32">
                  <c:v>17.36</c:v>
                </c:pt>
                <c:pt idx="33">
                  <c:v>17.31</c:v>
                </c:pt>
                <c:pt idx="34">
                  <c:v>17.24</c:v>
                </c:pt>
                <c:pt idx="35">
                  <c:v>17.1</c:v>
                </c:pt>
                <c:pt idx="36">
                  <c:v>16.99</c:v>
                </c:pt>
                <c:pt idx="37">
                  <c:v>17.21</c:v>
                </c:pt>
                <c:pt idx="38">
                  <c:v>17.32</c:v>
                </c:pt>
                <c:pt idx="39">
                  <c:v>17.36</c:v>
                </c:pt>
                <c:pt idx="40">
                  <c:v>17.29</c:v>
                </c:pt>
                <c:pt idx="41">
                  <c:v>17.28</c:v>
                </c:pt>
                <c:pt idx="42">
                  <c:v>17.3</c:v>
                </c:pt>
                <c:pt idx="43">
                  <c:v>17.37</c:v>
                </c:pt>
                <c:pt idx="44">
                  <c:v>17.38</c:v>
                </c:pt>
                <c:pt idx="45">
                  <c:v>17.25</c:v>
                </c:pt>
                <c:pt idx="46">
                  <c:v>17.16</c:v>
                </c:pt>
                <c:pt idx="47">
                  <c:v>16.97</c:v>
                </c:pt>
                <c:pt idx="48">
                  <c:v>16.69</c:v>
                </c:pt>
                <c:pt idx="49">
                  <c:v>16.54</c:v>
                </c:pt>
                <c:pt idx="50">
                  <c:v>16.39</c:v>
                </c:pt>
                <c:pt idx="51">
                  <c:v>16.16</c:v>
                </c:pt>
                <c:pt idx="52">
                  <c:v>16.47</c:v>
                </c:pt>
                <c:pt idx="53">
                  <c:v>16.22</c:v>
                </c:pt>
                <c:pt idx="54">
                  <c:v>16.32</c:v>
                </c:pt>
                <c:pt idx="55">
                  <c:v>16.19</c:v>
                </c:pt>
                <c:pt idx="56">
                  <c:v>16.5</c:v>
                </c:pt>
                <c:pt idx="57">
                  <c:v>16.46</c:v>
                </c:pt>
                <c:pt idx="58">
                  <c:v>16.57</c:v>
                </c:pt>
                <c:pt idx="59">
                  <c:v>16.64</c:v>
                </c:pt>
                <c:pt idx="60">
                  <c:v>16.87</c:v>
                </c:pt>
                <c:pt idx="61">
                  <c:v>17.15</c:v>
                </c:pt>
                <c:pt idx="62">
                  <c:v>17.33</c:v>
                </c:pt>
                <c:pt idx="63">
                  <c:v>17.43</c:v>
                </c:pt>
                <c:pt idx="64">
                  <c:v>17.4</c:v>
                </c:pt>
                <c:pt idx="65">
                  <c:v>17.45</c:v>
                </c:pt>
                <c:pt idx="66">
                  <c:v>17.54</c:v>
                </c:pt>
                <c:pt idx="67">
                  <c:v>17.64</c:v>
                </c:pt>
                <c:pt idx="68">
                  <c:v>17.61</c:v>
                </c:pt>
                <c:pt idx="69">
                  <c:v>17.67</c:v>
                </c:pt>
                <c:pt idx="70">
                  <c:v>17.68</c:v>
                </c:pt>
                <c:pt idx="71">
                  <c:v>17.62</c:v>
                </c:pt>
                <c:pt idx="72">
                  <c:v>17.43</c:v>
                </c:pt>
                <c:pt idx="73">
                  <c:v>17.44</c:v>
                </c:pt>
                <c:pt idx="74">
                  <c:v>17.41</c:v>
                </c:pt>
                <c:pt idx="75">
                  <c:v>17.44</c:v>
                </c:pt>
                <c:pt idx="76">
                  <c:v>17.56</c:v>
                </c:pt>
                <c:pt idx="77">
                  <c:v>17.74</c:v>
                </c:pt>
                <c:pt idx="78">
                  <c:v>17.9</c:v>
                </c:pt>
                <c:pt idx="79">
                  <c:v>17.83</c:v>
                </c:pt>
                <c:pt idx="80">
                  <c:v>17.62</c:v>
                </c:pt>
                <c:pt idx="81">
                  <c:v>17.81</c:v>
                </c:pt>
                <c:pt idx="82">
                  <c:v>17.92</c:v>
                </c:pt>
                <c:pt idx="83">
                  <c:v>18.22</c:v>
                </c:pt>
                <c:pt idx="84">
                  <c:v>18.34</c:v>
                </c:pt>
                <c:pt idx="85">
                  <c:v>18.59</c:v>
                </c:pt>
                <c:pt idx="86">
                  <c:v>18.33</c:v>
                </c:pt>
                <c:pt idx="87">
                  <c:v>18.87</c:v>
                </c:pt>
                <c:pt idx="88">
                  <c:v>18.59</c:v>
                </c:pt>
                <c:pt idx="89">
                  <c:v>18.62</c:v>
                </c:pt>
                <c:pt idx="90">
                  <c:v>18.8</c:v>
                </c:pt>
                <c:pt idx="91">
                  <c:v>18.88</c:v>
                </c:pt>
                <c:pt idx="92">
                  <c:v>18.83</c:v>
                </c:pt>
                <c:pt idx="93">
                  <c:v>18.71</c:v>
                </c:pt>
                <c:pt idx="94">
                  <c:v>18.52</c:v>
                </c:pt>
                <c:pt idx="95">
                  <c:v>18.57</c:v>
                </c:pt>
                <c:pt idx="96">
                  <c:v>18.48</c:v>
                </c:pt>
                <c:pt idx="97">
                  <c:v>18.46</c:v>
                </c:pt>
                <c:pt idx="98">
                  <c:v>18.61</c:v>
                </c:pt>
                <c:pt idx="99">
                  <c:v>18.46</c:v>
                </c:pt>
                <c:pt idx="100">
                  <c:v>18.92</c:v>
                </c:pt>
                <c:pt idx="101">
                  <c:v>19.05</c:v>
                </c:pt>
                <c:pt idx="102">
                  <c:v>19.09</c:v>
                </c:pt>
                <c:pt idx="103">
                  <c:v>18.96</c:v>
                </c:pt>
                <c:pt idx="104">
                  <c:v>19.0</c:v>
                </c:pt>
                <c:pt idx="105">
                  <c:v>19.18</c:v>
                </c:pt>
                <c:pt idx="106">
                  <c:v>19.28</c:v>
                </c:pt>
                <c:pt idx="107">
                  <c:v>19.33</c:v>
                </c:pt>
                <c:pt idx="108">
                  <c:v>19.24</c:v>
                </c:pt>
                <c:pt idx="109">
                  <c:v>19.36</c:v>
                </c:pt>
                <c:pt idx="110">
                  <c:v>19.39</c:v>
                </c:pt>
                <c:pt idx="111">
                  <c:v>19.39</c:v>
                </c:pt>
                <c:pt idx="112">
                  <c:v>19.34</c:v>
                </c:pt>
                <c:pt idx="113">
                  <c:v>18.76</c:v>
                </c:pt>
                <c:pt idx="114">
                  <c:v>18.97</c:v>
                </c:pt>
                <c:pt idx="115">
                  <c:v>18.97</c:v>
                </c:pt>
                <c:pt idx="116">
                  <c:v>17.76</c:v>
                </c:pt>
                <c:pt idx="117">
                  <c:v>17.41</c:v>
                </c:pt>
                <c:pt idx="118">
                  <c:v>17.32</c:v>
                </c:pt>
                <c:pt idx="119">
                  <c:v>17.05</c:v>
                </c:pt>
                <c:pt idx="120">
                  <c:v>16.8</c:v>
                </c:pt>
                <c:pt idx="121">
                  <c:v>16.46</c:v>
                </c:pt>
                <c:pt idx="122">
                  <c:v>16.26</c:v>
                </c:pt>
                <c:pt idx="123">
                  <c:v>16.09</c:v>
                </c:pt>
                <c:pt idx="124">
                  <c:v>15.85</c:v>
                </c:pt>
                <c:pt idx="125">
                  <c:v>15.79</c:v>
                </c:pt>
                <c:pt idx="126">
                  <c:v>15.69</c:v>
                </c:pt>
                <c:pt idx="127">
                  <c:v>15.66</c:v>
                </c:pt>
                <c:pt idx="128">
                  <c:v>15.45</c:v>
                </c:pt>
                <c:pt idx="129">
                  <c:v>15.38</c:v>
                </c:pt>
                <c:pt idx="130">
                  <c:v>15.43</c:v>
                </c:pt>
                <c:pt idx="131">
                  <c:v>15.04</c:v>
                </c:pt>
                <c:pt idx="132">
                  <c:v>15.53</c:v>
                </c:pt>
                <c:pt idx="133">
                  <c:v>15.41</c:v>
                </c:pt>
                <c:pt idx="134">
                  <c:v>15.37</c:v>
                </c:pt>
                <c:pt idx="135">
                  <c:v>15.44</c:v>
                </c:pt>
                <c:pt idx="136">
                  <c:v>15.34</c:v>
                </c:pt>
                <c:pt idx="137">
                  <c:v>15.3</c:v>
                </c:pt>
                <c:pt idx="138">
                  <c:v>15.28</c:v>
                </c:pt>
              </c:numCache>
            </c:numRef>
          </c:val>
          <c:smooth val="1"/>
        </c:ser>
        <c:dLbls>
          <c:showLegendKey val="0"/>
          <c:showVal val="0"/>
          <c:showCatName val="0"/>
          <c:showSerName val="0"/>
          <c:showPercent val="0"/>
          <c:showBubbleSize val="0"/>
        </c:dLbls>
        <c:marker val="1"/>
        <c:smooth val="0"/>
        <c:axId val="2118144344"/>
        <c:axId val="2118141000"/>
      </c:lineChart>
      <c:catAx>
        <c:axId val="21181443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en-US"/>
          </a:p>
        </c:txPr>
        <c:crossAx val="2118141000"/>
        <c:crosses val="autoZero"/>
        <c:auto val="1"/>
        <c:lblAlgn val="ctr"/>
        <c:lblOffset val="100"/>
        <c:tickLblSkip val="8"/>
        <c:tickMarkSkip val="1"/>
        <c:noMultiLvlLbl val="0"/>
      </c:catAx>
      <c:valAx>
        <c:axId val="2118141000"/>
        <c:scaling>
          <c:orientation val="minMax"/>
          <c:max val="20.0"/>
          <c:min val="15.0"/>
        </c:scaling>
        <c:delete val="0"/>
        <c:axPos val="l"/>
        <c:majorGridlines>
          <c:spPr>
            <a:ln w="3175">
              <a:solidFill>
                <a:srgbClr val="FFFFFF"/>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en-US"/>
          </a:p>
        </c:txPr>
        <c:crossAx val="2118144344"/>
        <c:crosses val="autoZero"/>
        <c:crossBetween val="between"/>
        <c:majorUnit val="1.0"/>
      </c:valAx>
      <c:spPr>
        <a:solidFill>
          <a:srgbClr val="969696"/>
        </a:solidFill>
        <a:ln w="25400">
          <a:noFill/>
        </a:ln>
      </c:spPr>
    </c:plotArea>
    <c:plotVisOnly val="1"/>
    <c:dispBlanksAs val="gap"/>
    <c:showDLblsOverMax val="0"/>
  </c:chart>
  <c:spPr>
    <a:solidFill>
      <a:srgbClr val="969696"/>
    </a:solidFill>
    <a:ln w="3175">
      <a:solidFill>
        <a:srgbClr val="000000"/>
      </a:solidFill>
      <a:prstDash val="solid"/>
    </a:ln>
  </c:spPr>
  <c:txPr>
    <a:bodyPr/>
    <a:lstStyle/>
    <a:p>
      <a:pPr>
        <a:defRPr sz="1025" b="0" i="0" u="none" strike="noStrike" baseline="0">
          <a:solidFill>
            <a:srgbClr val="000000"/>
          </a:solidFill>
          <a:latin typeface="Arial"/>
          <a:ea typeface="Arial"/>
          <a:cs typeface="Arial"/>
        </a:defRPr>
      </a:pPr>
      <a:endParaRPr lang="en-US"/>
    </a:p>
  </c:txPr>
  <c:printSettings>
    <c:headerFooter/>
    <c:pageMargins b="1.0" l="0.75" r="0.75" t="1.0"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227989275789"/>
          <c:y val="0.0673077555098365"/>
          <c:w val="0.810721594171368"/>
          <c:h val="0.796154593744923"/>
        </c:manualLayout>
      </c:layout>
      <c:bubbleChart>
        <c:varyColors val="0"/>
        <c:ser>
          <c:idx val="0"/>
          <c:order val="0"/>
          <c:tx>
            <c:v>Girls</c:v>
          </c:tx>
          <c:spPr>
            <a:solidFill>
              <a:srgbClr val="C0C0C0"/>
            </a:solidFill>
            <a:ln w="25400">
              <a:solidFill>
                <a:srgbClr val="FFFFFF"/>
              </a:solidFill>
              <a:prstDash val="solid"/>
            </a:ln>
          </c:spPr>
          <c:invertIfNegative val="1"/>
          <c:trendline>
            <c:spPr>
              <a:ln w="25400">
                <a:solidFill>
                  <a:srgbClr val="3366FF"/>
                </a:solidFill>
                <a:prstDash val="lgDashDot"/>
              </a:ln>
            </c:spPr>
            <c:trendlineType val="linear"/>
            <c:forward val="8.0"/>
            <c:backward val="4.0"/>
            <c:dispRSqr val="0"/>
            <c:dispEq val="0"/>
          </c:trendline>
          <c:xVal>
            <c:numRef>
              <c:f>'Figure 21'!$B$51:$B$67</c:f>
              <c:numCache>
                <c:formatCode>General</c:formatCode>
                <c:ptCount val="17"/>
                <c:pt idx="0">
                  <c:v>1984.5</c:v>
                </c:pt>
                <c:pt idx="1">
                  <c:v>1983.5</c:v>
                </c:pt>
                <c:pt idx="2">
                  <c:v>1987.5</c:v>
                </c:pt>
                <c:pt idx="3">
                  <c:v>1987.5</c:v>
                </c:pt>
                <c:pt idx="4">
                  <c:v>1984.5</c:v>
                </c:pt>
                <c:pt idx="5">
                  <c:v>1990.0</c:v>
                </c:pt>
                <c:pt idx="6">
                  <c:v>1990.0</c:v>
                </c:pt>
                <c:pt idx="7">
                  <c:v>1990.5</c:v>
                </c:pt>
                <c:pt idx="8">
                  <c:v>1994.0</c:v>
                </c:pt>
                <c:pt idx="9">
                  <c:v>1995.0</c:v>
                </c:pt>
                <c:pt idx="10">
                  <c:v>1994.0</c:v>
                </c:pt>
                <c:pt idx="11">
                  <c:v>1994.0</c:v>
                </c:pt>
                <c:pt idx="12">
                  <c:v>1994.0</c:v>
                </c:pt>
                <c:pt idx="13">
                  <c:v>1994.5</c:v>
                </c:pt>
                <c:pt idx="14">
                  <c:v>1994.5</c:v>
                </c:pt>
                <c:pt idx="15">
                  <c:v>1999.5</c:v>
                </c:pt>
                <c:pt idx="16">
                  <c:v>2009.0</c:v>
                </c:pt>
              </c:numCache>
            </c:numRef>
          </c:xVal>
          <c:yVal>
            <c:numRef>
              <c:f>'Figure 21'!$C$51:$C$67</c:f>
              <c:numCache>
                <c:formatCode>General</c:formatCode>
                <c:ptCount val="17"/>
                <c:pt idx="0">
                  <c:v>7.6</c:v>
                </c:pt>
                <c:pt idx="1">
                  <c:v>2.3</c:v>
                </c:pt>
                <c:pt idx="2">
                  <c:v>3.8</c:v>
                </c:pt>
                <c:pt idx="3">
                  <c:v>3.7</c:v>
                </c:pt>
                <c:pt idx="4">
                  <c:v>2.2</c:v>
                </c:pt>
                <c:pt idx="5">
                  <c:v>5.6</c:v>
                </c:pt>
                <c:pt idx="6">
                  <c:v>3.4</c:v>
                </c:pt>
                <c:pt idx="7">
                  <c:v>2.4</c:v>
                </c:pt>
                <c:pt idx="8">
                  <c:v>12.5</c:v>
                </c:pt>
                <c:pt idx="9">
                  <c:v>13.9</c:v>
                </c:pt>
                <c:pt idx="10">
                  <c:v>4.5</c:v>
                </c:pt>
                <c:pt idx="11">
                  <c:v>6.5</c:v>
                </c:pt>
                <c:pt idx="12">
                  <c:v>11.4</c:v>
                </c:pt>
                <c:pt idx="13">
                  <c:v>4.2</c:v>
                </c:pt>
                <c:pt idx="14">
                  <c:v>4.2</c:v>
                </c:pt>
                <c:pt idx="15">
                  <c:v>9.7</c:v>
                </c:pt>
                <c:pt idx="16">
                  <c:v>15.2</c:v>
                </c:pt>
              </c:numCache>
            </c:numRef>
          </c:yVal>
          <c:bubbleSize>
            <c:numRef>
              <c:f>'Figure 21'!$D$51:$D$67</c:f>
              <c:numCache>
                <c:formatCode>General</c:formatCode>
                <c:ptCount val="17"/>
                <c:pt idx="0">
                  <c:v>1.552</c:v>
                </c:pt>
                <c:pt idx="1">
                  <c:v>5.704</c:v>
                </c:pt>
                <c:pt idx="2">
                  <c:v>3.42</c:v>
                </c:pt>
                <c:pt idx="3">
                  <c:v>3.42</c:v>
                </c:pt>
                <c:pt idx="4">
                  <c:v>1.584</c:v>
                </c:pt>
                <c:pt idx="5">
                  <c:v>0.672</c:v>
                </c:pt>
                <c:pt idx="6">
                  <c:v>1.084</c:v>
                </c:pt>
                <c:pt idx="7">
                  <c:v>5.524</c:v>
                </c:pt>
                <c:pt idx="8">
                  <c:v>3.694</c:v>
                </c:pt>
                <c:pt idx="9">
                  <c:v>8.046</c:v>
                </c:pt>
                <c:pt idx="10">
                  <c:v>1.116</c:v>
                </c:pt>
                <c:pt idx="11">
                  <c:v>1.33</c:v>
                </c:pt>
                <c:pt idx="12">
                  <c:v>0.858</c:v>
                </c:pt>
                <c:pt idx="13">
                  <c:v>9.968</c:v>
                </c:pt>
                <c:pt idx="14">
                  <c:v>3.382</c:v>
                </c:pt>
                <c:pt idx="15">
                  <c:v>3.772</c:v>
                </c:pt>
                <c:pt idx="16">
                  <c:v>11.25</c:v>
                </c:pt>
              </c:numCache>
            </c:numRef>
          </c:bubbleSize>
          <c:bubble3D val="1"/>
          <c:extLst>
            <c:ext xmlns:c14="http://schemas.microsoft.com/office/drawing/2007/8/2/chart" uri="{6F2FDCE9-48DA-4B69-8628-5D25D57E5C99}">
              <c14:invertSolidFillFmt>
                <c14:spPr xmlns:c14="http://schemas.microsoft.com/office/drawing/2007/8/2/chart">
                  <a:solidFill>
                    <a:srgbClr val="FFFFFF"/>
                  </a:solidFill>
                  <a:ln w="25400">
                    <a:solidFill>
                      <a:srgbClr val="FFFFFF"/>
                    </a:solidFill>
                    <a:prstDash val="solid"/>
                  </a:ln>
                </c14:spPr>
              </c14:invertSolidFillFmt>
            </c:ext>
          </c:extLst>
        </c:ser>
        <c:dLbls>
          <c:showLegendKey val="0"/>
          <c:showVal val="0"/>
          <c:showCatName val="0"/>
          <c:showSerName val="0"/>
          <c:showPercent val="0"/>
          <c:showBubbleSize val="0"/>
        </c:dLbls>
        <c:bubbleScale val="20"/>
        <c:showNegBubbles val="0"/>
        <c:axId val="2120663160"/>
        <c:axId val="2120666296"/>
      </c:bubbleChart>
      <c:valAx>
        <c:axId val="2120663160"/>
        <c:scaling>
          <c:orientation val="minMax"/>
          <c:max val="2012.0"/>
          <c:min val="1980.0"/>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400" b="0" i="0" u="none" strike="noStrike" baseline="0">
                <a:solidFill>
                  <a:srgbClr val="000000"/>
                </a:solidFill>
                <a:latin typeface="Arial"/>
                <a:ea typeface="Arial"/>
                <a:cs typeface="Arial"/>
              </a:defRPr>
            </a:pPr>
            <a:endParaRPr lang="en-US"/>
          </a:p>
        </c:txPr>
        <c:crossAx val="2120666296"/>
        <c:crossesAt val="-2.0"/>
        <c:crossBetween val="midCat"/>
        <c:majorUnit val="2.0"/>
      </c:valAx>
      <c:valAx>
        <c:axId val="2120666296"/>
        <c:scaling>
          <c:orientation val="minMax"/>
        </c:scaling>
        <c:delete val="0"/>
        <c:axPos val="l"/>
        <c:majorGridlines>
          <c:spPr>
            <a:ln w="3175">
              <a:solidFill>
                <a:srgbClr val="FFFFFF"/>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en-US"/>
          </a:p>
        </c:txPr>
        <c:crossAx val="2120663160"/>
        <c:crosses val="autoZero"/>
        <c:crossBetween val="midCat"/>
      </c:valAx>
      <c:spPr>
        <a:solidFill>
          <a:srgbClr val="000000"/>
        </a:solid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50" b="0" i="0" u="none" strike="noStrike" baseline="0">
          <a:solidFill>
            <a:srgbClr val="000000"/>
          </a:solidFill>
          <a:latin typeface="Arial"/>
          <a:ea typeface="Arial"/>
          <a:cs typeface="Arial"/>
        </a:defRPr>
      </a:pPr>
      <a:endParaRPr lang="en-US"/>
    </a:p>
  </c:txPr>
  <c:printSettings>
    <c:headerFooter/>
    <c:pageMargins b="1.0" l="0.75" r="0.75" t="1.0"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0914730067117955"/>
          <c:y val="0.101538614090466"/>
          <c:w val="0.680621185533529"/>
          <c:h val="0.615385539942217"/>
        </c:manualLayout>
      </c:layout>
      <c:barChart>
        <c:barDir val="col"/>
        <c:grouping val="clustered"/>
        <c:varyColors val="0"/>
        <c:ser>
          <c:idx val="0"/>
          <c:order val="0"/>
          <c:tx>
            <c:strRef>
              <c:f>'Figure 2'!$C$32</c:f>
              <c:strCache>
                <c:ptCount val="1"/>
                <c:pt idx="0">
                  <c:v>none</c:v>
                </c:pt>
              </c:strCache>
            </c:strRef>
          </c:tx>
          <c:spPr>
            <a:pattFill prst="pct5">
              <a:fgClr>
                <a:srgbClr val="969696"/>
              </a:fgClr>
              <a:bgClr>
                <a:srgbClr val="FFFFFF"/>
              </a:bgClr>
            </a:pattFill>
            <a:ln w="12700">
              <a:solidFill>
                <a:srgbClr val="DD0806"/>
              </a:solidFill>
              <a:prstDash val="solid"/>
            </a:ln>
          </c:spPr>
          <c:invertIfNegative val="0"/>
          <c:dPt>
            <c:idx val="3"/>
            <c:invertIfNegative val="0"/>
            <c:bubble3D val="0"/>
          </c:dPt>
          <c:cat>
            <c:strRef>
              <c:f>'Figure 2'!$D$31:$G$31</c:f>
              <c:strCache>
                <c:ptCount val="4"/>
                <c:pt idx="0">
                  <c:v>OECD</c:v>
                </c:pt>
                <c:pt idx="1">
                  <c:v>Nether-lands</c:v>
                </c:pt>
                <c:pt idx="2">
                  <c:v>UK</c:v>
                </c:pt>
                <c:pt idx="3">
                  <c:v>USA</c:v>
                </c:pt>
              </c:strCache>
            </c:strRef>
          </c:cat>
          <c:val>
            <c:numRef>
              <c:f>'Figure 2'!$D$32:$G$32</c:f>
              <c:numCache>
                <c:formatCode>0.0</c:formatCode>
                <c:ptCount val="4"/>
                <c:pt idx="0">
                  <c:v>6.170937604270937</c:v>
                </c:pt>
                <c:pt idx="1">
                  <c:v>3.240860215053763</c:v>
                </c:pt>
                <c:pt idx="2">
                  <c:v>5.861844684199974</c:v>
                </c:pt>
                <c:pt idx="3">
                  <c:v>5.52920412920413</c:v>
                </c:pt>
              </c:numCache>
            </c:numRef>
          </c:val>
        </c:ser>
        <c:ser>
          <c:idx val="1"/>
          <c:order val="1"/>
          <c:tx>
            <c:strRef>
              <c:f>'Figure 2'!$C$33</c:f>
              <c:strCache>
                <c:ptCount val="1"/>
                <c:pt idx="0">
                  <c:v>limited</c:v>
                </c:pt>
              </c:strCache>
            </c:strRef>
          </c:tx>
          <c:spPr>
            <a:pattFill prst="pct90">
              <a:fgClr>
                <a:srgbClr val="C0C0C0"/>
              </a:fgClr>
              <a:bgClr>
                <a:srgbClr val="808080"/>
              </a:bgClr>
            </a:pattFill>
            <a:ln w="12700">
              <a:solidFill>
                <a:srgbClr val="000000"/>
              </a:solidFill>
              <a:prstDash val="solid"/>
            </a:ln>
          </c:spPr>
          <c:invertIfNegative val="0"/>
          <c:cat>
            <c:strRef>
              <c:f>'Figure 2'!$D$31:$G$31</c:f>
              <c:strCache>
                <c:ptCount val="4"/>
                <c:pt idx="0">
                  <c:v>OECD</c:v>
                </c:pt>
                <c:pt idx="1">
                  <c:v>Nether-lands</c:v>
                </c:pt>
                <c:pt idx="2">
                  <c:v>UK</c:v>
                </c:pt>
                <c:pt idx="3">
                  <c:v>USA</c:v>
                </c:pt>
              </c:strCache>
            </c:strRef>
          </c:cat>
          <c:val>
            <c:numRef>
              <c:f>'Figure 2'!$D$33:$G$33</c:f>
              <c:numCache>
                <c:formatCode>0.0</c:formatCode>
                <c:ptCount val="4"/>
                <c:pt idx="0">
                  <c:v>13.44267600934268</c:v>
                </c:pt>
                <c:pt idx="1">
                  <c:v>10.49435483870968</c:v>
                </c:pt>
                <c:pt idx="2">
                  <c:v>11.95812313576785</c:v>
                </c:pt>
                <c:pt idx="3">
                  <c:v>14.72327672327672</c:v>
                </c:pt>
              </c:numCache>
            </c:numRef>
          </c:val>
        </c:ser>
        <c:ser>
          <c:idx val="2"/>
          <c:order val="2"/>
          <c:tx>
            <c:strRef>
              <c:f>'Figure 2'!$C$34</c:f>
              <c:strCache>
                <c:ptCount val="1"/>
                <c:pt idx="0">
                  <c:v>barely</c:v>
                </c:pt>
              </c:strCache>
            </c:strRef>
          </c:tx>
          <c:spPr>
            <a:pattFill prst="ltHorz">
              <a:fgClr>
                <a:srgbClr val="969696"/>
              </a:fgClr>
              <a:bgClr>
                <a:srgbClr val="C0C0C0"/>
              </a:bgClr>
            </a:pattFill>
            <a:ln w="12700">
              <a:solidFill>
                <a:srgbClr val="000000"/>
              </a:solidFill>
              <a:prstDash val="solid"/>
            </a:ln>
          </c:spPr>
          <c:invertIfNegative val="0"/>
          <c:cat>
            <c:strRef>
              <c:f>'Figure 2'!$D$31:$G$31</c:f>
              <c:strCache>
                <c:ptCount val="4"/>
                <c:pt idx="0">
                  <c:v>OECD</c:v>
                </c:pt>
                <c:pt idx="1">
                  <c:v>Nether-lands</c:v>
                </c:pt>
                <c:pt idx="2">
                  <c:v>UK</c:v>
                </c:pt>
                <c:pt idx="3">
                  <c:v>USA</c:v>
                </c:pt>
              </c:strCache>
            </c:strRef>
          </c:cat>
          <c:val>
            <c:numRef>
              <c:f>'Figure 2'!$D$34:$G$34</c:f>
              <c:numCache>
                <c:formatCode>0.0</c:formatCode>
                <c:ptCount val="4"/>
                <c:pt idx="0">
                  <c:v>23.51568234901568</c:v>
                </c:pt>
                <c:pt idx="1">
                  <c:v>19.72311827956989</c:v>
                </c:pt>
                <c:pt idx="2">
                  <c:v>23.01744647054028</c:v>
                </c:pt>
                <c:pt idx="3">
                  <c:v>25.94961704961705</c:v>
                </c:pt>
              </c:numCache>
            </c:numRef>
          </c:val>
        </c:ser>
        <c:ser>
          <c:idx val="3"/>
          <c:order val="3"/>
          <c:tx>
            <c:strRef>
              <c:f>'Figure 2'!$C$35</c:f>
              <c:strCache>
                <c:ptCount val="1"/>
                <c:pt idx="0">
                  <c:v>simple</c:v>
                </c:pt>
              </c:strCache>
            </c:strRef>
          </c:tx>
          <c:spPr>
            <a:pattFill prst="weave">
              <a:fgClr>
                <a:srgbClr val="969696"/>
              </a:fgClr>
              <a:bgClr>
                <a:srgbClr val="C0C0C0"/>
              </a:bgClr>
            </a:pattFill>
            <a:ln w="12700">
              <a:solidFill>
                <a:srgbClr val="000000"/>
              </a:solidFill>
              <a:prstDash val="solid"/>
            </a:ln>
          </c:spPr>
          <c:invertIfNegative val="0"/>
          <c:cat>
            <c:strRef>
              <c:f>'Figure 2'!$D$31:$G$31</c:f>
              <c:strCache>
                <c:ptCount val="4"/>
                <c:pt idx="0">
                  <c:v>OECD</c:v>
                </c:pt>
                <c:pt idx="1">
                  <c:v>Nether-lands</c:v>
                </c:pt>
                <c:pt idx="2">
                  <c:v>UK</c:v>
                </c:pt>
                <c:pt idx="3">
                  <c:v>USA</c:v>
                </c:pt>
              </c:strCache>
            </c:strRef>
          </c:cat>
          <c:val>
            <c:numRef>
              <c:f>'Figure 2'!$D$35:$G$35</c:f>
              <c:numCache>
                <c:formatCode>0.0</c:formatCode>
                <c:ptCount val="4"/>
                <c:pt idx="0">
                  <c:v>27.21751751751752</c:v>
                </c:pt>
                <c:pt idx="1">
                  <c:v>27.57849462365591</c:v>
                </c:pt>
                <c:pt idx="2">
                  <c:v>27.68132418831022</c:v>
                </c:pt>
                <c:pt idx="3">
                  <c:v>27.54875124875125</c:v>
                </c:pt>
              </c:numCache>
            </c:numRef>
          </c:val>
        </c:ser>
        <c:ser>
          <c:idx val="4"/>
          <c:order val="4"/>
          <c:tx>
            <c:strRef>
              <c:f>'Figure 2'!$C$36</c:f>
              <c:strCache>
                <c:ptCount val="1"/>
                <c:pt idx="0">
                  <c:v>effective</c:v>
                </c:pt>
              </c:strCache>
            </c:strRef>
          </c:tx>
          <c:spPr>
            <a:pattFill prst="pct60">
              <a:fgClr>
                <a:srgbClr val="808080"/>
              </a:fgClr>
              <a:bgClr>
                <a:srgbClr val="808080"/>
              </a:bgClr>
            </a:pattFill>
            <a:ln w="12700">
              <a:solidFill>
                <a:srgbClr val="000000"/>
              </a:solidFill>
              <a:prstDash val="solid"/>
            </a:ln>
          </c:spPr>
          <c:invertIfNegative val="0"/>
          <c:cat>
            <c:strRef>
              <c:f>'Figure 2'!$D$31:$G$31</c:f>
              <c:strCache>
                <c:ptCount val="4"/>
                <c:pt idx="0">
                  <c:v>OECD</c:v>
                </c:pt>
                <c:pt idx="1">
                  <c:v>Nether-lands</c:v>
                </c:pt>
                <c:pt idx="2">
                  <c:v>UK</c:v>
                </c:pt>
                <c:pt idx="3">
                  <c:v>USA</c:v>
                </c:pt>
              </c:strCache>
            </c:strRef>
          </c:cat>
          <c:val>
            <c:numRef>
              <c:f>'Figure 2'!$D$36:$G$36</c:f>
              <c:numCache>
                <c:formatCode>0.0</c:formatCode>
                <c:ptCount val="4"/>
                <c:pt idx="0">
                  <c:v>19.87954621287955</c:v>
                </c:pt>
                <c:pt idx="1">
                  <c:v>25.30349462365592</c:v>
                </c:pt>
                <c:pt idx="2">
                  <c:v>20.88737547819384</c:v>
                </c:pt>
                <c:pt idx="3">
                  <c:v>18.22137862137863</c:v>
                </c:pt>
              </c:numCache>
            </c:numRef>
          </c:val>
        </c:ser>
        <c:ser>
          <c:idx val="5"/>
          <c:order val="5"/>
          <c:tx>
            <c:strRef>
              <c:f>'Figure 2'!$C$37</c:f>
              <c:strCache>
                <c:ptCount val="1"/>
                <c:pt idx="0">
                  <c:v>developed</c:v>
                </c:pt>
              </c:strCache>
            </c:strRef>
          </c:tx>
          <c:spPr>
            <a:pattFill prst="pct70">
              <a:fgClr>
                <a:srgbClr val="333333"/>
              </a:fgClr>
              <a:bgClr>
                <a:srgbClr val="C0C0C0"/>
              </a:bgClr>
            </a:pattFill>
            <a:ln w="12700">
              <a:solidFill>
                <a:srgbClr val="000000"/>
              </a:solidFill>
              <a:prstDash val="solid"/>
            </a:ln>
          </c:spPr>
          <c:invertIfNegative val="0"/>
          <c:cat>
            <c:strRef>
              <c:f>'Figure 2'!$D$31:$G$31</c:f>
              <c:strCache>
                <c:ptCount val="4"/>
                <c:pt idx="0">
                  <c:v>OECD</c:v>
                </c:pt>
                <c:pt idx="1">
                  <c:v>Nether-lands</c:v>
                </c:pt>
                <c:pt idx="2">
                  <c:v>UK</c:v>
                </c:pt>
                <c:pt idx="3">
                  <c:v>USA</c:v>
                </c:pt>
              </c:strCache>
            </c:strRef>
          </c:cat>
          <c:val>
            <c:numRef>
              <c:f>'Figure 2'!$D$37:$G$37</c:f>
              <c:numCache>
                <c:formatCode>0.0</c:formatCode>
                <c:ptCount val="4"/>
                <c:pt idx="0">
                  <c:v>7.93883883883884</c:v>
                </c:pt>
                <c:pt idx="1">
                  <c:v>11.49086021505376</c:v>
                </c:pt>
                <c:pt idx="2">
                  <c:v>8.595116080146022</c:v>
                </c:pt>
                <c:pt idx="3">
                  <c:v>6.595504495504495</c:v>
                </c:pt>
              </c:numCache>
            </c:numRef>
          </c:val>
        </c:ser>
        <c:ser>
          <c:idx val="6"/>
          <c:order val="6"/>
          <c:tx>
            <c:strRef>
              <c:f>'Figure 2'!$C$38</c:f>
              <c:strCache>
                <c:ptCount val="1"/>
                <c:pt idx="0">
                  <c:v>advanced</c:v>
                </c:pt>
              </c:strCache>
            </c:strRef>
          </c:tx>
          <c:spPr>
            <a:pattFill prst="pct60">
              <a:fgClr>
                <a:srgbClr val="000000"/>
              </a:fgClr>
              <a:bgClr>
                <a:srgbClr val="808080"/>
              </a:bgClr>
            </a:pattFill>
            <a:ln w="12700">
              <a:solidFill>
                <a:srgbClr val="FFFFFF"/>
              </a:solidFill>
              <a:prstDash val="solid"/>
            </a:ln>
          </c:spPr>
          <c:invertIfNegative val="0"/>
          <c:cat>
            <c:strRef>
              <c:f>'Figure 2'!$D$31:$G$31</c:f>
              <c:strCache>
                <c:ptCount val="4"/>
                <c:pt idx="0">
                  <c:v>OECD</c:v>
                </c:pt>
                <c:pt idx="1">
                  <c:v>Nether-lands</c:v>
                </c:pt>
                <c:pt idx="2">
                  <c:v>UK</c:v>
                </c:pt>
                <c:pt idx="3">
                  <c:v>USA</c:v>
                </c:pt>
              </c:strCache>
            </c:strRef>
          </c:cat>
          <c:val>
            <c:numRef>
              <c:f>'Figure 2'!$D$38:$G$38</c:f>
              <c:numCache>
                <c:formatCode>0.0</c:formatCode>
                <c:ptCount val="4"/>
                <c:pt idx="0">
                  <c:v>1.834801468134801</c:v>
                </c:pt>
                <c:pt idx="1">
                  <c:v>2.168817204301075</c:v>
                </c:pt>
                <c:pt idx="2">
                  <c:v>1.99876996284182</c:v>
                </c:pt>
                <c:pt idx="3">
                  <c:v>1.432267732267732</c:v>
                </c:pt>
              </c:numCache>
            </c:numRef>
          </c:val>
        </c:ser>
        <c:dLbls>
          <c:showLegendKey val="0"/>
          <c:showVal val="0"/>
          <c:showCatName val="0"/>
          <c:showSerName val="0"/>
          <c:showPercent val="0"/>
          <c:showBubbleSize val="0"/>
        </c:dLbls>
        <c:gapWidth val="150"/>
        <c:axId val="2119029848"/>
        <c:axId val="2119033208"/>
      </c:barChart>
      <c:catAx>
        <c:axId val="21190298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en-US"/>
          </a:p>
        </c:txPr>
        <c:crossAx val="2119033208"/>
        <c:crosses val="autoZero"/>
        <c:auto val="1"/>
        <c:lblAlgn val="ctr"/>
        <c:lblOffset val="100"/>
        <c:tickLblSkip val="1"/>
        <c:tickMarkSkip val="1"/>
        <c:noMultiLvlLbl val="0"/>
      </c:catAx>
      <c:valAx>
        <c:axId val="2119033208"/>
        <c:scaling>
          <c:orientation val="minMax"/>
        </c:scaling>
        <c:delete val="0"/>
        <c:axPos val="l"/>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en-US"/>
          </a:p>
        </c:txPr>
        <c:crossAx val="2119029848"/>
        <c:crosses val="autoZero"/>
        <c:crossBetween val="between"/>
      </c:valAx>
      <c:spPr>
        <a:solidFill>
          <a:srgbClr val="333333"/>
        </a:solidFill>
        <a:ln w="12700">
          <a:solidFill>
            <a:srgbClr val="000000"/>
          </a:solidFill>
          <a:prstDash val="solid"/>
        </a:ln>
      </c:spPr>
    </c:plotArea>
    <c:legend>
      <c:legendPos val="r"/>
      <c:layout>
        <c:manualLayout>
          <c:xMode val="edge"/>
          <c:yMode val="edge"/>
          <c:x val="0.798881949528605"/>
          <c:y val="0.170305676855895"/>
          <c:w val="0.178770786953339"/>
          <c:h val="0.694323487948286"/>
        </c:manualLayout>
      </c:layout>
      <c:overlay val="0"/>
      <c:spPr>
        <a:solidFill>
          <a:srgbClr val="FFFFFF"/>
        </a:solidFill>
        <a:ln w="3175">
          <a:solidFill>
            <a:srgbClr val="000000"/>
          </a:solidFill>
          <a:prstDash val="solid"/>
        </a:ln>
      </c:spPr>
      <c:txPr>
        <a:bodyPr/>
        <a:lstStyle/>
        <a:p>
          <a:pPr>
            <a:defRPr sz="14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C0C0C0"/>
    </a:solidFill>
    <a:ln w="3175">
      <a:solidFill>
        <a:srgbClr val="000000"/>
      </a:solidFill>
      <a:prstDash val="solid"/>
    </a:ln>
  </c:spPr>
  <c:txPr>
    <a:bodyPr/>
    <a:lstStyle/>
    <a:p>
      <a:pPr>
        <a:defRPr sz="1700" b="0" i="0" u="none" strike="noStrike" baseline="0">
          <a:solidFill>
            <a:srgbClr val="000000"/>
          </a:solidFill>
          <a:latin typeface="Arial"/>
          <a:ea typeface="Arial"/>
          <a:cs typeface="Arial"/>
        </a:defRPr>
      </a:pPr>
      <a:endParaRPr lang="en-US"/>
    </a:p>
  </c:txPr>
  <c:printSettings>
    <c:headerFooter/>
    <c:pageMargins b="1.0" l="0.75" r="0.75" t="1.0" header="0.5" footer="0.5"/>
    <c:pageSetup paperSize="9" orientation="landscape"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0740741604994592"/>
          <c:y val="0.0472175379426644"/>
          <c:w val="0.829152699784269"/>
          <c:h val="0.834738617200674"/>
        </c:manualLayout>
      </c:layout>
      <c:lineChart>
        <c:grouping val="standard"/>
        <c:varyColors val="0"/>
        <c:ser>
          <c:idx val="0"/>
          <c:order val="0"/>
          <c:tx>
            <c:strRef>
              <c:f>'Figure 22'!$C$58</c:f>
              <c:strCache>
                <c:ptCount val="1"/>
                <c:pt idx="0">
                  <c:v>1855</c:v>
                </c:pt>
              </c:strCache>
            </c:strRef>
          </c:tx>
          <c:spPr>
            <a:ln w="12700">
              <a:solidFill>
                <a:srgbClr val="000090"/>
              </a:solidFill>
              <a:prstDash val="solid"/>
            </a:ln>
          </c:spPr>
          <c:marker>
            <c:symbol val="diamond"/>
            <c:size val="5"/>
            <c:spPr>
              <a:solidFill>
                <a:srgbClr val="000090"/>
              </a:solidFill>
              <a:ln>
                <a:solidFill>
                  <a:srgbClr val="000090"/>
                </a:solidFill>
                <a:prstDash val="solid"/>
              </a:ln>
            </c:spPr>
          </c:marker>
          <c:cat>
            <c:strRef>
              <c:f>'Figure 22'!$D$55:$W$55</c:f>
              <c:strCache>
                <c:ptCount val="20"/>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strCache>
            </c:strRef>
          </c:cat>
          <c:val>
            <c:numRef>
              <c:f>'Figure 22'!$D$58:$W$58</c:f>
              <c:numCache>
                <c:formatCode>0.00</c:formatCode>
                <c:ptCount val="20"/>
                <c:pt idx="0">
                  <c:v>1.043510284902364</c:v>
                </c:pt>
                <c:pt idx="1">
                  <c:v>1.015650299689596</c:v>
                </c:pt>
                <c:pt idx="2">
                  <c:v>1.006671525888534</c:v>
                </c:pt>
                <c:pt idx="3">
                  <c:v>0.953913774173109</c:v>
                </c:pt>
                <c:pt idx="4">
                  <c:v>1.10501206503123</c:v>
                </c:pt>
                <c:pt idx="5">
                  <c:v>0.942155701163888</c:v>
                </c:pt>
                <c:pt idx="6">
                  <c:v>0.905453467118597</c:v>
                </c:pt>
                <c:pt idx="7">
                  <c:v>0.989060935442954</c:v>
                </c:pt>
                <c:pt idx="8">
                  <c:v>1.122172195271845</c:v>
                </c:pt>
                <c:pt idx="9">
                  <c:v>1.298153331687311</c:v>
                </c:pt>
                <c:pt idx="10">
                  <c:v>1.326317033278135</c:v>
                </c:pt>
                <c:pt idx="11">
                  <c:v>1.335585539765943</c:v>
                </c:pt>
                <c:pt idx="12">
                  <c:v>1.258234041013805</c:v>
                </c:pt>
                <c:pt idx="13">
                  <c:v>1.231271925200632</c:v>
                </c:pt>
                <c:pt idx="14">
                  <c:v>1.193930775245715</c:v>
                </c:pt>
                <c:pt idx="15">
                  <c:v>1.195452328018298</c:v>
                </c:pt>
                <c:pt idx="16">
                  <c:v>1.203842622994384</c:v>
                </c:pt>
                <c:pt idx="17">
                  <c:v>1.176671986057038</c:v>
                </c:pt>
                <c:pt idx="18">
                  <c:v>1.165755168199543</c:v>
                </c:pt>
                <c:pt idx="19">
                  <c:v>1.095491808347809</c:v>
                </c:pt>
              </c:numCache>
            </c:numRef>
          </c:val>
          <c:smooth val="0"/>
        </c:ser>
        <c:ser>
          <c:idx val="1"/>
          <c:order val="1"/>
          <c:tx>
            <c:strRef>
              <c:f>'Figure 22'!$C$59</c:f>
              <c:strCache>
                <c:ptCount val="1"/>
                <c:pt idx="0">
                  <c:v>1860</c:v>
                </c:pt>
              </c:strCache>
            </c:strRef>
          </c:tx>
          <c:spPr>
            <a:ln w="12700">
              <a:solidFill>
                <a:srgbClr val="F20884"/>
              </a:solidFill>
              <a:prstDash val="solid"/>
            </a:ln>
          </c:spPr>
          <c:marker>
            <c:symbol val="square"/>
            <c:size val="5"/>
            <c:spPr>
              <a:solidFill>
                <a:srgbClr val="F20884"/>
              </a:solidFill>
              <a:ln>
                <a:solidFill>
                  <a:srgbClr val="F20884"/>
                </a:solidFill>
                <a:prstDash val="solid"/>
              </a:ln>
            </c:spPr>
          </c:marker>
          <c:cat>
            <c:strRef>
              <c:f>'Figure 22'!$D$55:$W$55</c:f>
              <c:strCache>
                <c:ptCount val="20"/>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strCache>
            </c:strRef>
          </c:cat>
          <c:val>
            <c:numRef>
              <c:f>'Figure 22'!$D$59:$W$59</c:f>
              <c:numCache>
                <c:formatCode>0.00</c:formatCode>
                <c:ptCount val="20"/>
                <c:pt idx="0">
                  <c:v>1.04817857801855</c:v>
                </c:pt>
                <c:pt idx="1">
                  <c:v>1.056084814893399</c:v>
                </c:pt>
                <c:pt idx="2">
                  <c:v>0.962456127994587</c:v>
                </c:pt>
                <c:pt idx="3">
                  <c:v>0.928494702341954</c:v>
                </c:pt>
                <c:pt idx="4">
                  <c:v>1.06558927592912</c:v>
                </c:pt>
                <c:pt idx="5">
                  <c:v>0.921108307155652</c:v>
                </c:pt>
                <c:pt idx="6">
                  <c:v>0.941587583692113</c:v>
                </c:pt>
                <c:pt idx="7">
                  <c:v>1.02745515135466</c:v>
                </c:pt>
                <c:pt idx="8">
                  <c:v>1.197742380926202</c:v>
                </c:pt>
                <c:pt idx="9">
                  <c:v>1.329098414848796</c:v>
                </c:pt>
                <c:pt idx="10">
                  <c:v>1.328099299073615</c:v>
                </c:pt>
                <c:pt idx="11">
                  <c:v>1.330406725565675</c:v>
                </c:pt>
                <c:pt idx="12">
                  <c:v>1.280608258130366</c:v>
                </c:pt>
                <c:pt idx="13">
                  <c:v>1.278130773946908</c:v>
                </c:pt>
                <c:pt idx="14">
                  <c:v>1.2346916283476</c:v>
                </c:pt>
                <c:pt idx="15">
                  <c:v>1.234118817890034</c:v>
                </c:pt>
                <c:pt idx="16">
                  <c:v>1.209384428829334</c:v>
                </c:pt>
                <c:pt idx="17">
                  <c:v>1.176648536627185</c:v>
                </c:pt>
                <c:pt idx="18">
                  <c:v>1.162473397962622</c:v>
                </c:pt>
                <c:pt idx="19">
                  <c:v>1.075926460265341</c:v>
                </c:pt>
              </c:numCache>
            </c:numRef>
          </c:val>
          <c:smooth val="0"/>
        </c:ser>
        <c:ser>
          <c:idx val="2"/>
          <c:order val="2"/>
          <c:tx>
            <c:strRef>
              <c:f>'Figure 22'!$C$60</c:f>
              <c:strCache>
                <c:ptCount val="1"/>
                <c:pt idx="0">
                  <c:v>1865</c:v>
                </c:pt>
              </c:strCache>
            </c:strRef>
          </c:tx>
          <c:spPr>
            <a:ln w="12700">
              <a:solidFill>
                <a:srgbClr val="FCF305"/>
              </a:solidFill>
              <a:prstDash val="solid"/>
            </a:ln>
          </c:spPr>
          <c:marker>
            <c:symbol val="triangle"/>
            <c:size val="5"/>
            <c:spPr>
              <a:solidFill>
                <a:srgbClr val="FCF305"/>
              </a:solidFill>
              <a:ln>
                <a:solidFill>
                  <a:srgbClr val="FCF305"/>
                </a:solidFill>
                <a:prstDash val="solid"/>
              </a:ln>
            </c:spPr>
          </c:marker>
          <c:cat>
            <c:strRef>
              <c:f>'Figure 22'!$D$55:$W$55</c:f>
              <c:strCache>
                <c:ptCount val="20"/>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strCache>
            </c:strRef>
          </c:cat>
          <c:val>
            <c:numRef>
              <c:f>'Figure 22'!$D$60:$W$60</c:f>
              <c:numCache>
                <c:formatCode>0.00</c:formatCode>
                <c:ptCount val="20"/>
                <c:pt idx="0">
                  <c:v>1.044315512954987</c:v>
                </c:pt>
                <c:pt idx="1">
                  <c:v>1.021103954255812</c:v>
                </c:pt>
                <c:pt idx="2">
                  <c:v>0.932995037743185</c:v>
                </c:pt>
                <c:pt idx="3">
                  <c:v>0.907968488649631</c:v>
                </c:pt>
                <c:pt idx="4">
                  <c:v>1.042962674387599</c:v>
                </c:pt>
                <c:pt idx="5">
                  <c:v>0.962644482916207</c:v>
                </c:pt>
                <c:pt idx="6">
                  <c:v>0.977126196689647</c:v>
                </c:pt>
                <c:pt idx="7">
                  <c:v>1.103761950660598</c:v>
                </c:pt>
                <c:pt idx="8">
                  <c:v>1.219925924181088</c:v>
                </c:pt>
                <c:pt idx="9">
                  <c:v>1.335179734416841</c:v>
                </c:pt>
                <c:pt idx="10">
                  <c:v>1.315903850783465</c:v>
                </c:pt>
                <c:pt idx="11">
                  <c:v>1.349317203985805</c:v>
                </c:pt>
                <c:pt idx="12">
                  <c:v>1.320587600441851</c:v>
                </c:pt>
                <c:pt idx="13">
                  <c:v>1.301494514676011</c:v>
                </c:pt>
                <c:pt idx="14">
                  <c:v>1.269265245520048</c:v>
                </c:pt>
                <c:pt idx="15">
                  <c:v>1.259347462642144</c:v>
                </c:pt>
                <c:pt idx="16">
                  <c:v>1.193689860455059</c:v>
                </c:pt>
                <c:pt idx="17">
                  <c:v>1.190657756658412</c:v>
                </c:pt>
                <c:pt idx="18">
                  <c:v>1.154661282364124</c:v>
                </c:pt>
                <c:pt idx="19">
                  <c:v>1.093761776960557</c:v>
                </c:pt>
              </c:numCache>
            </c:numRef>
          </c:val>
          <c:smooth val="0"/>
        </c:ser>
        <c:ser>
          <c:idx val="3"/>
          <c:order val="3"/>
          <c:tx>
            <c:strRef>
              <c:f>'Figure 22'!$C$61</c:f>
              <c:strCache>
                <c:ptCount val="1"/>
                <c:pt idx="0">
                  <c:v>1870</c:v>
                </c:pt>
              </c:strCache>
            </c:strRef>
          </c:tx>
          <c:spPr>
            <a:ln w="12700">
              <a:solidFill>
                <a:srgbClr val="00ABEA"/>
              </a:solidFill>
              <a:prstDash val="solid"/>
            </a:ln>
          </c:spPr>
          <c:marker>
            <c:symbol val="x"/>
            <c:size val="5"/>
            <c:spPr>
              <a:noFill/>
              <a:ln>
                <a:solidFill>
                  <a:srgbClr val="00ABEA"/>
                </a:solidFill>
                <a:prstDash val="solid"/>
              </a:ln>
            </c:spPr>
          </c:marker>
          <c:cat>
            <c:strRef>
              <c:f>'Figure 22'!$D$55:$W$55</c:f>
              <c:strCache>
                <c:ptCount val="20"/>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strCache>
            </c:strRef>
          </c:cat>
          <c:val>
            <c:numRef>
              <c:f>'Figure 22'!$D$61:$W$61</c:f>
              <c:numCache>
                <c:formatCode>0.00</c:formatCode>
                <c:ptCount val="20"/>
                <c:pt idx="0">
                  <c:v>1.048552193007098</c:v>
                </c:pt>
                <c:pt idx="1">
                  <c:v>1.001172929517633</c:v>
                </c:pt>
                <c:pt idx="2">
                  <c:v>0.909920187340717</c:v>
                </c:pt>
                <c:pt idx="3">
                  <c:v>0.893493837867875</c:v>
                </c:pt>
                <c:pt idx="4">
                  <c:v>1.085815708361417</c:v>
                </c:pt>
                <c:pt idx="5">
                  <c:v>0.994632937832732</c:v>
                </c:pt>
                <c:pt idx="6">
                  <c:v>1.032215380970993</c:v>
                </c:pt>
                <c:pt idx="7">
                  <c:v>1.130542800016271</c:v>
                </c:pt>
                <c:pt idx="8">
                  <c:v>1.288888584800622</c:v>
                </c:pt>
                <c:pt idx="9">
                  <c:v>1.40500803610186</c:v>
                </c:pt>
                <c:pt idx="10">
                  <c:v>1.32302084233313</c:v>
                </c:pt>
                <c:pt idx="11">
                  <c:v>1.388154447274287</c:v>
                </c:pt>
                <c:pt idx="12">
                  <c:v>1.353730559962497</c:v>
                </c:pt>
                <c:pt idx="13">
                  <c:v>1.344475013476599</c:v>
                </c:pt>
                <c:pt idx="14">
                  <c:v>1.30517335333524</c:v>
                </c:pt>
                <c:pt idx="15">
                  <c:v>1.239962585008811</c:v>
                </c:pt>
                <c:pt idx="16">
                  <c:v>1.215097699342074</c:v>
                </c:pt>
                <c:pt idx="17">
                  <c:v>1.186718482756792</c:v>
                </c:pt>
                <c:pt idx="18">
                  <c:v>1.146793173363637</c:v>
                </c:pt>
                <c:pt idx="19">
                  <c:v>1.090308913706442</c:v>
                </c:pt>
              </c:numCache>
            </c:numRef>
          </c:val>
          <c:smooth val="0"/>
        </c:ser>
        <c:ser>
          <c:idx val="4"/>
          <c:order val="4"/>
          <c:tx>
            <c:strRef>
              <c:f>'Figure 22'!$C$62</c:f>
              <c:strCache>
                <c:ptCount val="1"/>
                <c:pt idx="0">
                  <c:v>1875</c:v>
                </c:pt>
              </c:strCache>
            </c:strRef>
          </c:tx>
          <c:spPr>
            <a:ln w="12700">
              <a:solidFill>
                <a:srgbClr val="4600A5"/>
              </a:solidFill>
              <a:prstDash val="solid"/>
            </a:ln>
          </c:spPr>
          <c:marker>
            <c:symbol val="star"/>
            <c:size val="5"/>
            <c:spPr>
              <a:noFill/>
              <a:ln>
                <a:solidFill>
                  <a:srgbClr val="4600A5"/>
                </a:solidFill>
                <a:prstDash val="solid"/>
              </a:ln>
            </c:spPr>
          </c:marker>
          <c:cat>
            <c:strRef>
              <c:f>'Figure 22'!$D$55:$W$55</c:f>
              <c:strCache>
                <c:ptCount val="20"/>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strCache>
            </c:strRef>
          </c:cat>
          <c:val>
            <c:numRef>
              <c:f>'Figure 22'!$D$62:$W$62</c:f>
              <c:numCache>
                <c:formatCode>0.00</c:formatCode>
                <c:ptCount val="20"/>
                <c:pt idx="0">
                  <c:v>1.045386756149388</c:v>
                </c:pt>
                <c:pt idx="1">
                  <c:v>0.97394980239074</c:v>
                </c:pt>
                <c:pt idx="2">
                  <c:v>0.890586061182611</c:v>
                </c:pt>
                <c:pt idx="3">
                  <c:v>0.914847351427004</c:v>
                </c:pt>
                <c:pt idx="4">
                  <c:v>1.10734448889136</c:v>
                </c:pt>
                <c:pt idx="5">
                  <c:v>1.018684190909004</c:v>
                </c:pt>
                <c:pt idx="6">
                  <c:v>1.041942469895458</c:v>
                </c:pt>
                <c:pt idx="7">
                  <c:v>1.258201621601717</c:v>
                </c:pt>
                <c:pt idx="8">
                  <c:v>1.496000997867344</c:v>
                </c:pt>
                <c:pt idx="9">
                  <c:v>1.303841406143332</c:v>
                </c:pt>
                <c:pt idx="10">
                  <c:v>1.366310250607024</c:v>
                </c:pt>
                <c:pt idx="11">
                  <c:v>1.417675493175467</c:v>
                </c:pt>
                <c:pt idx="12">
                  <c:v>1.421139996445662</c:v>
                </c:pt>
                <c:pt idx="13">
                  <c:v>1.400550424977306</c:v>
                </c:pt>
                <c:pt idx="14">
                  <c:v>1.293210747928238</c:v>
                </c:pt>
                <c:pt idx="15">
                  <c:v>1.268328116178786</c:v>
                </c:pt>
                <c:pt idx="16">
                  <c:v>1.226760366836186</c:v>
                </c:pt>
                <c:pt idx="17">
                  <c:v>1.20222480781791</c:v>
                </c:pt>
                <c:pt idx="18">
                  <c:v>1.171647245392664</c:v>
                </c:pt>
                <c:pt idx="19">
                  <c:v>1.124261129351222</c:v>
                </c:pt>
              </c:numCache>
            </c:numRef>
          </c:val>
          <c:smooth val="0"/>
        </c:ser>
        <c:ser>
          <c:idx val="5"/>
          <c:order val="5"/>
          <c:tx>
            <c:strRef>
              <c:f>'Figure 22'!$C$63</c:f>
              <c:strCache>
                <c:ptCount val="1"/>
                <c:pt idx="0">
                  <c:v>1880</c:v>
                </c:pt>
              </c:strCache>
            </c:strRef>
          </c:tx>
          <c:spPr>
            <a:ln w="12700">
              <a:solidFill>
                <a:srgbClr val="900000"/>
              </a:solidFill>
              <a:prstDash val="solid"/>
            </a:ln>
          </c:spPr>
          <c:marker>
            <c:symbol val="circle"/>
            <c:size val="5"/>
            <c:spPr>
              <a:solidFill>
                <a:srgbClr val="900000"/>
              </a:solidFill>
              <a:ln>
                <a:solidFill>
                  <a:srgbClr val="900000"/>
                </a:solidFill>
                <a:prstDash val="solid"/>
              </a:ln>
            </c:spPr>
          </c:marker>
          <c:cat>
            <c:strRef>
              <c:f>'Figure 22'!$D$55:$W$55</c:f>
              <c:strCache>
                <c:ptCount val="20"/>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strCache>
            </c:strRef>
          </c:cat>
          <c:val>
            <c:numRef>
              <c:f>'Figure 22'!$D$63:$W$63</c:f>
              <c:numCache>
                <c:formatCode>0.00</c:formatCode>
                <c:ptCount val="20"/>
                <c:pt idx="0">
                  <c:v>1.044986694960141</c:v>
                </c:pt>
                <c:pt idx="1">
                  <c:v>0.953937563746454</c:v>
                </c:pt>
                <c:pt idx="2">
                  <c:v>0.884990164297075</c:v>
                </c:pt>
                <c:pt idx="3">
                  <c:v>0.928666394756708</c:v>
                </c:pt>
                <c:pt idx="4">
                  <c:v>1.11414834449445</c:v>
                </c:pt>
                <c:pt idx="5">
                  <c:v>1.020896913629327</c:v>
                </c:pt>
                <c:pt idx="6">
                  <c:v>1.298932828354004</c:v>
                </c:pt>
                <c:pt idx="7">
                  <c:v>1.823768487364128</c:v>
                </c:pt>
                <c:pt idx="8">
                  <c:v>1.220421754848551</c:v>
                </c:pt>
                <c:pt idx="9">
                  <c:v>1.376959546302931</c:v>
                </c:pt>
                <c:pt idx="10">
                  <c:v>1.419019068788149</c:v>
                </c:pt>
                <c:pt idx="11">
                  <c:v>1.507037406945175</c:v>
                </c:pt>
                <c:pt idx="12">
                  <c:v>1.51266503958267</c:v>
                </c:pt>
                <c:pt idx="13">
                  <c:v>1.406804725408443</c:v>
                </c:pt>
                <c:pt idx="14">
                  <c:v>1.356899182527039</c:v>
                </c:pt>
                <c:pt idx="15">
                  <c:v>1.304158875502355</c:v>
                </c:pt>
                <c:pt idx="16">
                  <c:v>1.265762697000482</c:v>
                </c:pt>
                <c:pt idx="17">
                  <c:v>1.218236167965445</c:v>
                </c:pt>
                <c:pt idx="18">
                  <c:v>1.174925024827935</c:v>
                </c:pt>
                <c:pt idx="19">
                  <c:v>1.139937964733252</c:v>
                </c:pt>
              </c:numCache>
            </c:numRef>
          </c:val>
          <c:smooth val="0"/>
        </c:ser>
        <c:ser>
          <c:idx val="6"/>
          <c:order val="6"/>
          <c:tx>
            <c:strRef>
              <c:f>'Figure 22'!$C$64</c:f>
              <c:strCache>
                <c:ptCount val="1"/>
                <c:pt idx="0">
                  <c:v>1885</c:v>
                </c:pt>
              </c:strCache>
            </c:strRef>
          </c:tx>
          <c:spPr>
            <a:ln w="12700">
              <a:solidFill>
                <a:srgbClr val="008080"/>
              </a:solidFill>
              <a:prstDash val="solid"/>
            </a:ln>
          </c:spPr>
          <c:marker>
            <c:symbol val="plus"/>
            <c:size val="5"/>
            <c:spPr>
              <a:noFill/>
              <a:ln>
                <a:solidFill>
                  <a:srgbClr val="008080"/>
                </a:solidFill>
                <a:prstDash val="solid"/>
              </a:ln>
            </c:spPr>
          </c:marker>
          <c:cat>
            <c:strRef>
              <c:f>'Figure 22'!$D$55:$W$55</c:f>
              <c:strCache>
                <c:ptCount val="20"/>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strCache>
            </c:strRef>
          </c:cat>
          <c:val>
            <c:numRef>
              <c:f>'Figure 22'!$D$64:$W$64</c:f>
              <c:numCache>
                <c:formatCode>0.00</c:formatCode>
                <c:ptCount val="20"/>
                <c:pt idx="0">
                  <c:v>1.040558026949405</c:v>
                </c:pt>
                <c:pt idx="1">
                  <c:v>0.956555557764962</c:v>
                </c:pt>
                <c:pt idx="2">
                  <c:v>0.891665840640389</c:v>
                </c:pt>
                <c:pt idx="3">
                  <c:v>0.939697922594304</c:v>
                </c:pt>
                <c:pt idx="4">
                  <c:v>1.096767034074311</c:v>
                </c:pt>
                <c:pt idx="5">
                  <c:v>1.310911120225405</c:v>
                </c:pt>
                <c:pt idx="6">
                  <c:v>2.239015415069785</c:v>
                </c:pt>
                <c:pt idx="7">
                  <c:v>1.120624369735657</c:v>
                </c:pt>
                <c:pt idx="8">
                  <c:v>1.298465445639635</c:v>
                </c:pt>
                <c:pt idx="9">
                  <c:v>1.395762737129063</c:v>
                </c:pt>
                <c:pt idx="10">
                  <c:v>1.506690431551699</c:v>
                </c:pt>
                <c:pt idx="11">
                  <c:v>1.591125684165703</c:v>
                </c:pt>
                <c:pt idx="12">
                  <c:v>1.52733170903026</c:v>
                </c:pt>
                <c:pt idx="13">
                  <c:v>1.484926262819487</c:v>
                </c:pt>
                <c:pt idx="14">
                  <c:v>1.43011063996787</c:v>
                </c:pt>
                <c:pt idx="15">
                  <c:v>1.376011227450434</c:v>
                </c:pt>
                <c:pt idx="16">
                  <c:v>1.30826105838238</c:v>
                </c:pt>
                <c:pt idx="17">
                  <c:v>1.24020150051365</c:v>
                </c:pt>
                <c:pt idx="18">
                  <c:v>1.197810572919655</c:v>
                </c:pt>
                <c:pt idx="19">
                  <c:v>1.172445779055632</c:v>
                </c:pt>
              </c:numCache>
            </c:numRef>
          </c:val>
          <c:smooth val="0"/>
        </c:ser>
        <c:ser>
          <c:idx val="7"/>
          <c:order val="7"/>
          <c:tx>
            <c:strRef>
              <c:f>'Figure 22'!$C$65</c:f>
              <c:strCache>
                <c:ptCount val="1"/>
                <c:pt idx="0">
                  <c:v>1890</c:v>
                </c:pt>
              </c:strCache>
            </c:strRef>
          </c:tx>
          <c:spPr>
            <a:ln w="12700">
              <a:solidFill>
                <a:srgbClr val="0000D4"/>
              </a:solidFill>
              <a:prstDash val="solid"/>
            </a:ln>
          </c:spPr>
          <c:marker>
            <c:symbol val="dot"/>
            <c:size val="5"/>
            <c:spPr>
              <a:noFill/>
              <a:ln>
                <a:solidFill>
                  <a:srgbClr val="0000D4"/>
                </a:solidFill>
                <a:prstDash val="solid"/>
              </a:ln>
            </c:spPr>
          </c:marker>
          <c:cat>
            <c:strRef>
              <c:f>'Figure 22'!$D$55:$W$55</c:f>
              <c:strCache>
                <c:ptCount val="20"/>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strCache>
            </c:strRef>
          </c:cat>
          <c:val>
            <c:numRef>
              <c:f>'Figure 22'!$D$65:$W$65</c:f>
              <c:numCache>
                <c:formatCode>0.00</c:formatCode>
                <c:ptCount val="20"/>
                <c:pt idx="0">
                  <c:v>1.031187016340742</c:v>
                </c:pt>
                <c:pt idx="1">
                  <c:v>0.945647908450464</c:v>
                </c:pt>
                <c:pt idx="2">
                  <c:v>0.869010421009111</c:v>
                </c:pt>
                <c:pt idx="3">
                  <c:v>0.94393401888549</c:v>
                </c:pt>
                <c:pt idx="4">
                  <c:v>1.435412797021118</c:v>
                </c:pt>
                <c:pt idx="5">
                  <c:v>2.586263210658016</c:v>
                </c:pt>
                <c:pt idx="6">
                  <c:v>1.041967919052612</c:v>
                </c:pt>
                <c:pt idx="7">
                  <c:v>1.176882890901401</c:v>
                </c:pt>
                <c:pt idx="8">
                  <c:v>1.320419828119707</c:v>
                </c:pt>
                <c:pt idx="9">
                  <c:v>1.511449091110432</c:v>
                </c:pt>
                <c:pt idx="10">
                  <c:v>1.599778060050667</c:v>
                </c:pt>
                <c:pt idx="11">
                  <c:v>1.591382006519495</c:v>
                </c:pt>
                <c:pt idx="12">
                  <c:v>1.598354199364979</c:v>
                </c:pt>
                <c:pt idx="13">
                  <c:v>1.600250271211344</c:v>
                </c:pt>
                <c:pt idx="14">
                  <c:v>1.558779253352994</c:v>
                </c:pt>
                <c:pt idx="15">
                  <c:v>1.454939716714501</c:v>
                </c:pt>
                <c:pt idx="16">
                  <c:v>1.34813008164953</c:v>
                </c:pt>
                <c:pt idx="17">
                  <c:v>1.273421590322537</c:v>
                </c:pt>
                <c:pt idx="18">
                  <c:v>1.21537515498655</c:v>
                </c:pt>
                <c:pt idx="19">
                  <c:v>1.174476342735057</c:v>
                </c:pt>
              </c:numCache>
            </c:numRef>
          </c:val>
          <c:smooth val="0"/>
        </c:ser>
        <c:ser>
          <c:idx val="8"/>
          <c:order val="8"/>
          <c:tx>
            <c:strRef>
              <c:f>'Figure 22'!$C$66</c:f>
              <c:strCache>
                <c:ptCount val="1"/>
                <c:pt idx="0">
                  <c:v>1895</c:v>
                </c:pt>
              </c:strCache>
            </c:strRef>
          </c:tx>
          <c:spPr>
            <a:ln w="12700">
              <a:solidFill>
                <a:srgbClr val="00CCFF"/>
              </a:solidFill>
              <a:prstDash val="solid"/>
            </a:ln>
          </c:spPr>
          <c:marker>
            <c:symbol val="dash"/>
            <c:size val="5"/>
            <c:spPr>
              <a:noFill/>
              <a:ln>
                <a:solidFill>
                  <a:srgbClr val="00CCFF"/>
                </a:solidFill>
                <a:prstDash val="solid"/>
              </a:ln>
            </c:spPr>
          </c:marker>
          <c:cat>
            <c:strRef>
              <c:f>'Figure 22'!$D$55:$W$55</c:f>
              <c:strCache>
                <c:ptCount val="20"/>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strCache>
            </c:strRef>
          </c:cat>
          <c:val>
            <c:numRef>
              <c:f>'Figure 22'!$D$66:$W$66</c:f>
              <c:numCache>
                <c:formatCode>0.00</c:formatCode>
                <c:ptCount val="20"/>
                <c:pt idx="0">
                  <c:v>1.034690869815387</c:v>
                </c:pt>
                <c:pt idx="1">
                  <c:v>0.944649251105158</c:v>
                </c:pt>
                <c:pt idx="2">
                  <c:v>0.86869582763508</c:v>
                </c:pt>
                <c:pt idx="3">
                  <c:v>1.09150196291875</c:v>
                </c:pt>
                <c:pt idx="4">
                  <c:v>2.891848601939514</c:v>
                </c:pt>
                <c:pt idx="5">
                  <c:v>1.018926420117146</c:v>
                </c:pt>
                <c:pt idx="6">
                  <c:v>1.074368968295896</c:v>
                </c:pt>
                <c:pt idx="7">
                  <c:v>1.22224276070915</c:v>
                </c:pt>
                <c:pt idx="8">
                  <c:v>1.489018891622752</c:v>
                </c:pt>
                <c:pt idx="9">
                  <c:v>1.643425551580711</c:v>
                </c:pt>
                <c:pt idx="10">
                  <c:v>1.585061758976368</c:v>
                </c:pt>
                <c:pt idx="11">
                  <c:v>1.655104143096924</c:v>
                </c:pt>
                <c:pt idx="12">
                  <c:v>1.757956752096416</c:v>
                </c:pt>
                <c:pt idx="13">
                  <c:v>1.778304499079169</c:v>
                </c:pt>
                <c:pt idx="14">
                  <c:v>1.667523422004696</c:v>
                </c:pt>
                <c:pt idx="15">
                  <c:v>1.516259140587503</c:v>
                </c:pt>
                <c:pt idx="16">
                  <c:v>1.394316697471982</c:v>
                </c:pt>
                <c:pt idx="17">
                  <c:v>1.297456839435733</c:v>
                </c:pt>
                <c:pt idx="18">
                  <c:v>1.231719363171461</c:v>
                </c:pt>
                <c:pt idx="19">
                  <c:v>1.200699326648993</c:v>
                </c:pt>
              </c:numCache>
            </c:numRef>
          </c:val>
          <c:smooth val="0"/>
        </c:ser>
        <c:ser>
          <c:idx val="9"/>
          <c:order val="9"/>
          <c:tx>
            <c:strRef>
              <c:f>'Figure 22'!$C$67</c:f>
              <c:strCache>
                <c:ptCount val="1"/>
                <c:pt idx="0">
                  <c:v>1900</c:v>
                </c:pt>
              </c:strCache>
            </c:strRef>
          </c:tx>
          <c:spPr>
            <a:ln w="12700">
              <a:solidFill>
                <a:srgbClr val="CCFFFF"/>
              </a:solidFill>
              <a:prstDash val="solid"/>
            </a:ln>
          </c:spPr>
          <c:marker>
            <c:symbol val="diamond"/>
            <c:size val="5"/>
            <c:spPr>
              <a:solidFill>
                <a:srgbClr val="CCFFFF"/>
              </a:solidFill>
              <a:ln>
                <a:solidFill>
                  <a:srgbClr val="CCFFFF"/>
                </a:solidFill>
                <a:prstDash val="solid"/>
              </a:ln>
            </c:spPr>
          </c:marker>
          <c:cat>
            <c:strRef>
              <c:f>'Figure 22'!$D$55:$W$55</c:f>
              <c:strCache>
                <c:ptCount val="20"/>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strCache>
            </c:strRef>
          </c:cat>
          <c:val>
            <c:numRef>
              <c:f>'Figure 22'!$D$67:$W$67</c:f>
              <c:numCache>
                <c:formatCode>0.00</c:formatCode>
                <c:ptCount val="20"/>
                <c:pt idx="0">
                  <c:v>1.037430285664558</c:v>
                </c:pt>
                <c:pt idx="1">
                  <c:v>0.948831465183986</c:v>
                </c:pt>
                <c:pt idx="2">
                  <c:v>0.882265276179883</c:v>
                </c:pt>
                <c:pt idx="3">
                  <c:v>1.330676093636246</c:v>
                </c:pt>
                <c:pt idx="4">
                  <c:v>1.118546672224048</c:v>
                </c:pt>
                <c:pt idx="5">
                  <c:v>1.044782668480337</c:v>
                </c:pt>
                <c:pt idx="6">
                  <c:v>1.140252920805689</c:v>
                </c:pt>
                <c:pt idx="7">
                  <c:v>1.430504489237534</c:v>
                </c:pt>
                <c:pt idx="8">
                  <c:v>1.687716059536611</c:v>
                </c:pt>
                <c:pt idx="9">
                  <c:v>1.568809684392753</c:v>
                </c:pt>
                <c:pt idx="10">
                  <c:v>1.599220282945641</c:v>
                </c:pt>
                <c:pt idx="11">
                  <c:v>1.82915484006083</c:v>
                </c:pt>
                <c:pt idx="12">
                  <c:v>1.928878848030241</c:v>
                </c:pt>
                <c:pt idx="13">
                  <c:v>1.892716342038694</c:v>
                </c:pt>
                <c:pt idx="14">
                  <c:v>1.740578791889156</c:v>
                </c:pt>
                <c:pt idx="15">
                  <c:v>1.579932380504141</c:v>
                </c:pt>
                <c:pt idx="16">
                  <c:v>1.431557426866896</c:v>
                </c:pt>
                <c:pt idx="17">
                  <c:v>1.319881209460266</c:v>
                </c:pt>
                <c:pt idx="18">
                  <c:v>1.244849259082403</c:v>
                </c:pt>
                <c:pt idx="19">
                  <c:v>1.175828342025688</c:v>
                </c:pt>
              </c:numCache>
            </c:numRef>
          </c:val>
          <c:smooth val="0"/>
        </c:ser>
        <c:ser>
          <c:idx val="10"/>
          <c:order val="10"/>
          <c:tx>
            <c:strRef>
              <c:f>'Figure 22'!$C$68</c:f>
              <c:strCache>
                <c:ptCount val="1"/>
                <c:pt idx="0">
                  <c:v>1905</c:v>
                </c:pt>
              </c:strCache>
            </c:strRef>
          </c:tx>
          <c:spPr>
            <a:ln w="12700">
              <a:solidFill>
                <a:srgbClr val="CCFFCC"/>
              </a:solidFill>
              <a:prstDash val="solid"/>
            </a:ln>
          </c:spPr>
          <c:marker>
            <c:symbol val="square"/>
            <c:size val="5"/>
            <c:spPr>
              <a:solidFill>
                <a:srgbClr val="CCFFCC"/>
              </a:solidFill>
              <a:ln>
                <a:solidFill>
                  <a:srgbClr val="CCFFCC"/>
                </a:solidFill>
                <a:prstDash val="solid"/>
              </a:ln>
            </c:spPr>
          </c:marker>
          <c:cat>
            <c:strRef>
              <c:f>'Figure 22'!$D$55:$W$55</c:f>
              <c:strCache>
                <c:ptCount val="20"/>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strCache>
            </c:strRef>
          </c:cat>
          <c:val>
            <c:numRef>
              <c:f>'Figure 22'!$D$68:$W$68</c:f>
              <c:numCache>
                <c:formatCode>0.00</c:formatCode>
                <c:ptCount val="20"/>
                <c:pt idx="0">
                  <c:v>1.039295891925129</c:v>
                </c:pt>
                <c:pt idx="1">
                  <c:v>0.967054553360579</c:v>
                </c:pt>
                <c:pt idx="2">
                  <c:v>0.872103312871208</c:v>
                </c:pt>
                <c:pt idx="3">
                  <c:v>0.955183386002339</c:v>
                </c:pt>
                <c:pt idx="4">
                  <c:v>1.040887017759792</c:v>
                </c:pt>
                <c:pt idx="5">
                  <c:v>1.060880346978037</c:v>
                </c:pt>
                <c:pt idx="6">
                  <c:v>1.339334440102894</c:v>
                </c:pt>
                <c:pt idx="7">
                  <c:v>1.721579950543142</c:v>
                </c:pt>
                <c:pt idx="8">
                  <c:v>1.469406226807136</c:v>
                </c:pt>
                <c:pt idx="9">
                  <c:v>1.477856977085928</c:v>
                </c:pt>
                <c:pt idx="10">
                  <c:v>1.701753082913495</c:v>
                </c:pt>
                <c:pt idx="11">
                  <c:v>1.955502639077899</c:v>
                </c:pt>
                <c:pt idx="12">
                  <c:v>2.019099846523245</c:v>
                </c:pt>
                <c:pt idx="13">
                  <c:v>1.968950868027232</c:v>
                </c:pt>
                <c:pt idx="14">
                  <c:v>1.813030971593502</c:v>
                </c:pt>
                <c:pt idx="15">
                  <c:v>1.629060378458309</c:v>
                </c:pt>
                <c:pt idx="16">
                  <c:v>1.45906295211305</c:v>
                </c:pt>
                <c:pt idx="17">
                  <c:v>1.337289488274644</c:v>
                </c:pt>
                <c:pt idx="18">
                  <c:v>1.225291376458836</c:v>
                </c:pt>
              </c:numCache>
            </c:numRef>
          </c:val>
          <c:smooth val="0"/>
        </c:ser>
        <c:ser>
          <c:idx val="11"/>
          <c:order val="11"/>
          <c:tx>
            <c:strRef>
              <c:f>'Figure 22'!$C$69</c:f>
              <c:strCache>
                <c:ptCount val="1"/>
                <c:pt idx="0">
                  <c:v>1910</c:v>
                </c:pt>
              </c:strCache>
            </c:strRef>
          </c:tx>
          <c:spPr>
            <a:ln w="12700">
              <a:solidFill>
                <a:srgbClr val="FFFF99"/>
              </a:solidFill>
              <a:prstDash val="solid"/>
            </a:ln>
          </c:spPr>
          <c:marker>
            <c:symbol val="triangle"/>
            <c:size val="5"/>
            <c:spPr>
              <a:solidFill>
                <a:srgbClr val="FFFF99"/>
              </a:solidFill>
              <a:ln>
                <a:solidFill>
                  <a:srgbClr val="FFFF99"/>
                </a:solidFill>
                <a:prstDash val="solid"/>
              </a:ln>
            </c:spPr>
          </c:marker>
          <c:cat>
            <c:strRef>
              <c:f>'Figure 22'!$D$55:$W$55</c:f>
              <c:strCache>
                <c:ptCount val="20"/>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strCache>
            </c:strRef>
          </c:cat>
          <c:val>
            <c:numRef>
              <c:f>'Figure 22'!$D$69:$W$69</c:f>
              <c:numCache>
                <c:formatCode>0.00</c:formatCode>
                <c:ptCount val="20"/>
                <c:pt idx="0">
                  <c:v>1.044853871486942</c:v>
                </c:pt>
                <c:pt idx="1">
                  <c:v>0.95992432059841</c:v>
                </c:pt>
                <c:pt idx="2">
                  <c:v>0.926987645769961</c:v>
                </c:pt>
                <c:pt idx="3">
                  <c:v>0.938706784472129</c:v>
                </c:pt>
                <c:pt idx="4">
                  <c:v>1.086136342093952</c:v>
                </c:pt>
                <c:pt idx="5">
                  <c:v>1.316840598328955</c:v>
                </c:pt>
                <c:pt idx="6">
                  <c:v>1.832017789171221</c:v>
                </c:pt>
                <c:pt idx="7">
                  <c:v>1.327312024830446</c:v>
                </c:pt>
                <c:pt idx="8">
                  <c:v>1.342963708584211</c:v>
                </c:pt>
                <c:pt idx="9">
                  <c:v>1.5398567081499</c:v>
                </c:pt>
                <c:pt idx="10">
                  <c:v>1.800818386355926</c:v>
                </c:pt>
                <c:pt idx="11">
                  <c:v>1.980434505934135</c:v>
                </c:pt>
                <c:pt idx="12">
                  <c:v>2.06363034538252</c:v>
                </c:pt>
                <c:pt idx="13">
                  <c:v>1.989395599825649</c:v>
                </c:pt>
                <c:pt idx="14">
                  <c:v>1.813106485298943</c:v>
                </c:pt>
                <c:pt idx="15">
                  <c:v>1.628991225191388</c:v>
                </c:pt>
                <c:pt idx="16">
                  <c:v>1.464731288852574</c:v>
                </c:pt>
                <c:pt idx="17">
                  <c:v>1.310318530068339</c:v>
                </c:pt>
              </c:numCache>
            </c:numRef>
          </c:val>
          <c:smooth val="0"/>
        </c:ser>
        <c:ser>
          <c:idx val="12"/>
          <c:order val="12"/>
          <c:tx>
            <c:strRef>
              <c:f>'Figure 22'!$C$70</c:f>
              <c:strCache>
                <c:ptCount val="1"/>
                <c:pt idx="0">
                  <c:v>1915</c:v>
                </c:pt>
              </c:strCache>
            </c:strRef>
          </c:tx>
          <c:spPr>
            <a:ln w="12700">
              <a:solidFill>
                <a:srgbClr val="99CCFF"/>
              </a:solidFill>
              <a:prstDash val="solid"/>
            </a:ln>
          </c:spPr>
          <c:marker>
            <c:symbol val="x"/>
            <c:size val="5"/>
            <c:spPr>
              <a:noFill/>
              <a:ln>
                <a:solidFill>
                  <a:srgbClr val="99CCFF"/>
                </a:solidFill>
                <a:prstDash val="solid"/>
              </a:ln>
            </c:spPr>
          </c:marker>
          <c:cat>
            <c:strRef>
              <c:f>'Figure 22'!$D$55:$W$55</c:f>
              <c:strCache>
                <c:ptCount val="20"/>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strCache>
            </c:strRef>
          </c:cat>
          <c:val>
            <c:numRef>
              <c:f>'Figure 22'!$D$70:$W$70</c:f>
              <c:numCache>
                <c:formatCode>0.00</c:formatCode>
                <c:ptCount val="20"/>
                <c:pt idx="0">
                  <c:v>1.033112843705964</c:v>
                </c:pt>
                <c:pt idx="1">
                  <c:v>1.017239915494486</c:v>
                </c:pt>
                <c:pt idx="2">
                  <c:v>0.970076886565535</c:v>
                </c:pt>
                <c:pt idx="3">
                  <c:v>1.02679953173117</c:v>
                </c:pt>
                <c:pt idx="4">
                  <c:v>1.402096399453431</c:v>
                </c:pt>
                <c:pt idx="5">
                  <c:v>2.01430147274995</c:v>
                </c:pt>
                <c:pt idx="6">
                  <c:v>1.315766073311739</c:v>
                </c:pt>
                <c:pt idx="7">
                  <c:v>1.224306832927358</c:v>
                </c:pt>
                <c:pt idx="8">
                  <c:v>1.41247810898659</c:v>
                </c:pt>
                <c:pt idx="9">
                  <c:v>1.655171454535923</c:v>
                </c:pt>
                <c:pt idx="10">
                  <c:v>1.832473088669524</c:v>
                </c:pt>
                <c:pt idx="11">
                  <c:v>2.04583553500361</c:v>
                </c:pt>
                <c:pt idx="12">
                  <c:v>2.067463141661497</c:v>
                </c:pt>
                <c:pt idx="13">
                  <c:v>1.960608188308368</c:v>
                </c:pt>
                <c:pt idx="14">
                  <c:v>1.790277358733871</c:v>
                </c:pt>
                <c:pt idx="15">
                  <c:v>1.617472681906492</c:v>
                </c:pt>
                <c:pt idx="16">
                  <c:v>1.445408902847932</c:v>
                </c:pt>
              </c:numCache>
            </c:numRef>
          </c:val>
          <c:smooth val="0"/>
        </c:ser>
        <c:ser>
          <c:idx val="13"/>
          <c:order val="13"/>
          <c:tx>
            <c:strRef>
              <c:f>'Figure 22'!$C$71</c:f>
              <c:strCache>
                <c:ptCount val="1"/>
                <c:pt idx="0">
                  <c:v>1920</c:v>
                </c:pt>
              </c:strCache>
            </c:strRef>
          </c:tx>
          <c:spPr>
            <a:ln w="12700">
              <a:solidFill>
                <a:srgbClr val="FF99CC"/>
              </a:solidFill>
              <a:prstDash val="solid"/>
            </a:ln>
          </c:spPr>
          <c:marker>
            <c:symbol val="star"/>
            <c:size val="5"/>
            <c:spPr>
              <a:noFill/>
              <a:ln>
                <a:solidFill>
                  <a:srgbClr val="FF99CC"/>
                </a:solidFill>
                <a:prstDash val="solid"/>
              </a:ln>
            </c:spPr>
          </c:marker>
          <c:cat>
            <c:strRef>
              <c:f>'Figure 22'!$D$55:$W$55</c:f>
              <c:strCache>
                <c:ptCount val="20"/>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strCache>
            </c:strRef>
          </c:cat>
          <c:val>
            <c:numRef>
              <c:f>'Figure 22'!$D$71:$W$71</c:f>
              <c:numCache>
                <c:formatCode>0.00</c:formatCode>
                <c:ptCount val="20"/>
                <c:pt idx="0">
                  <c:v>1.057602611241461</c:v>
                </c:pt>
                <c:pt idx="1">
                  <c:v>1.053886207548492</c:v>
                </c:pt>
                <c:pt idx="2">
                  <c:v>1.018323611818405</c:v>
                </c:pt>
                <c:pt idx="3">
                  <c:v>1.210631863297186</c:v>
                </c:pt>
                <c:pt idx="4">
                  <c:v>2.295877426859136</c:v>
                </c:pt>
                <c:pt idx="5">
                  <c:v>1.354095724185877</c:v>
                </c:pt>
                <c:pt idx="6">
                  <c:v>1.194898245571162</c:v>
                </c:pt>
                <c:pt idx="7">
                  <c:v>1.340146562610808</c:v>
                </c:pt>
                <c:pt idx="8">
                  <c:v>1.573798141162807</c:v>
                </c:pt>
                <c:pt idx="9">
                  <c:v>1.716445916826197</c:v>
                </c:pt>
                <c:pt idx="10">
                  <c:v>1.941949541846932</c:v>
                </c:pt>
                <c:pt idx="11">
                  <c:v>2.051615026551143</c:v>
                </c:pt>
                <c:pt idx="12">
                  <c:v>2.027139477740561</c:v>
                </c:pt>
                <c:pt idx="13">
                  <c:v>1.914764444915563</c:v>
                </c:pt>
                <c:pt idx="14">
                  <c:v>1.767600957941968</c:v>
                </c:pt>
                <c:pt idx="15">
                  <c:v>1.591529862828476</c:v>
                </c:pt>
              </c:numCache>
            </c:numRef>
          </c:val>
          <c:smooth val="0"/>
        </c:ser>
        <c:ser>
          <c:idx val="14"/>
          <c:order val="14"/>
          <c:tx>
            <c:strRef>
              <c:f>'Figure 22'!$C$72</c:f>
              <c:strCache>
                <c:ptCount val="1"/>
                <c:pt idx="0">
                  <c:v>1925</c:v>
                </c:pt>
              </c:strCache>
            </c:strRef>
          </c:tx>
          <c:spPr>
            <a:ln w="12700">
              <a:solidFill>
                <a:srgbClr val="CC99FF"/>
              </a:solidFill>
              <a:prstDash val="solid"/>
            </a:ln>
          </c:spPr>
          <c:marker>
            <c:symbol val="circle"/>
            <c:size val="5"/>
            <c:spPr>
              <a:solidFill>
                <a:srgbClr val="CC99FF"/>
              </a:solidFill>
              <a:ln>
                <a:solidFill>
                  <a:srgbClr val="CC99FF"/>
                </a:solidFill>
                <a:prstDash val="solid"/>
              </a:ln>
            </c:spPr>
          </c:marker>
          <c:cat>
            <c:strRef>
              <c:f>'Figure 22'!$D$55:$W$55</c:f>
              <c:strCache>
                <c:ptCount val="20"/>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strCache>
            </c:strRef>
          </c:cat>
          <c:val>
            <c:numRef>
              <c:f>'Figure 22'!$D$72:$W$72</c:f>
              <c:numCache>
                <c:formatCode>0.00</c:formatCode>
                <c:ptCount val="20"/>
                <c:pt idx="0">
                  <c:v>1.06496855103605</c:v>
                </c:pt>
                <c:pt idx="1">
                  <c:v>1.080529846500837</c:v>
                </c:pt>
                <c:pt idx="2">
                  <c:v>1.085757370487241</c:v>
                </c:pt>
                <c:pt idx="3">
                  <c:v>1.361641645654485</c:v>
                </c:pt>
                <c:pt idx="4">
                  <c:v>1.416338981495736</c:v>
                </c:pt>
                <c:pt idx="5">
                  <c:v>1.257101239215055</c:v>
                </c:pt>
                <c:pt idx="6">
                  <c:v>1.404746540243481</c:v>
                </c:pt>
                <c:pt idx="7">
                  <c:v>1.554598607381239</c:v>
                </c:pt>
                <c:pt idx="8">
                  <c:v>1.688293171842335</c:v>
                </c:pt>
                <c:pt idx="9">
                  <c:v>1.957585031988847</c:v>
                </c:pt>
                <c:pt idx="10">
                  <c:v>2.078056202867097</c:v>
                </c:pt>
                <c:pt idx="11">
                  <c:v>2.126784862367816</c:v>
                </c:pt>
                <c:pt idx="12">
                  <c:v>2.054706039522771</c:v>
                </c:pt>
                <c:pt idx="13">
                  <c:v>1.948989512536727</c:v>
                </c:pt>
                <c:pt idx="14">
                  <c:v>1.760548008730066</c:v>
                </c:pt>
              </c:numCache>
            </c:numRef>
          </c:val>
          <c:smooth val="0"/>
        </c:ser>
        <c:ser>
          <c:idx val="15"/>
          <c:order val="15"/>
          <c:tx>
            <c:strRef>
              <c:f>'Figure 22'!$C$73</c:f>
              <c:strCache>
                <c:ptCount val="1"/>
                <c:pt idx="0">
                  <c:v>1930</c:v>
                </c:pt>
              </c:strCache>
            </c:strRef>
          </c:tx>
          <c:spPr>
            <a:ln w="12700">
              <a:solidFill>
                <a:srgbClr val="FFCC99"/>
              </a:solidFill>
              <a:prstDash val="solid"/>
            </a:ln>
          </c:spPr>
          <c:marker>
            <c:symbol val="plus"/>
            <c:size val="5"/>
            <c:spPr>
              <a:noFill/>
              <a:ln>
                <a:solidFill>
                  <a:srgbClr val="FFCC99"/>
                </a:solidFill>
                <a:prstDash val="solid"/>
              </a:ln>
            </c:spPr>
          </c:marker>
          <c:cat>
            <c:strRef>
              <c:f>'Figure 22'!$D$55:$W$55</c:f>
              <c:strCache>
                <c:ptCount val="20"/>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strCache>
            </c:strRef>
          </c:cat>
          <c:val>
            <c:numRef>
              <c:f>'Figure 22'!$D$73:$W$73</c:f>
              <c:numCache>
                <c:formatCode>0.00</c:formatCode>
                <c:ptCount val="20"/>
                <c:pt idx="0">
                  <c:v>1.077898694867909</c:v>
                </c:pt>
                <c:pt idx="1">
                  <c:v>1.110607916459494</c:v>
                </c:pt>
                <c:pt idx="2">
                  <c:v>1.151762643879401</c:v>
                </c:pt>
                <c:pt idx="3">
                  <c:v>1.240940008255144</c:v>
                </c:pt>
                <c:pt idx="4">
                  <c:v>1.362804010441639</c:v>
                </c:pt>
                <c:pt idx="5">
                  <c:v>1.548664668182511</c:v>
                </c:pt>
                <c:pt idx="6">
                  <c:v>1.622581174127589</c:v>
                </c:pt>
                <c:pt idx="7">
                  <c:v>1.683610249146632</c:v>
                </c:pt>
                <c:pt idx="8">
                  <c:v>2.104394658603501</c:v>
                </c:pt>
                <c:pt idx="9">
                  <c:v>2.181076524676185</c:v>
                </c:pt>
                <c:pt idx="10">
                  <c:v>2.228001579954135</c:v>
                </c:pt>
                <c:pt idx="11">
                  <c:v>2.178796352951372</c:v>
                </c:pt>
                <c:pt idx="12">
                  <c:v>2.150251979211095</c:v>
                </c:pt>
                <c:pt idx="13">
                  <c:v>1.990048786025644</c:v>
                </c:pt>
              </c:numCache>
            </c:numRef>
          </c:val>
          <c:smooth val="0"/>
        </c:ser>
        <c:ser>
          <c:idx val="16"/>
          <c:order val="16"/>
          <c:tx>
            <c:strRef>
              <c:f>'Figure 22'!$C$74</c:f>
              <c:strCache>
                <c:ptCount val="1"/>
                <c:pt idx="0">
                  <c:v>1935</c:v>
                </c:pt>
              </c:strCache>
            </c:strRef>
          </c:tx>
          <c:spPr>
            <a:ln w="12700">
              <a:solidFill>
                <a:srgbClr val="3366FF"/>
              </a:solidFill>
              <a:prstDash val="solid"/>
            </a:ln>
          </c:spPr>
          <c:marker>
            <c:symbol val="dot"/>
            <c:size val="5"/>
            <c:spPr>
              <a:noFill/>
              <a:ln>
                <a:solidFill>
                  <a:srgbClr val="3366FF"/>
                </a:solidFill>
                <a:prstDash val="solid"/>
              </a:ln>
            </c:spPr>
          </c:marker>
          <c:cat>
            <c:strRef>
              <c:f>'Figure 22'!$D$55:$W$55</c:f>
              <c:strCache>
                <c:ptCount val="20"/>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strCache>
            </c:strRef>
          </c:cat>
          <c:val>
            <c:numRef>
              <c:f>'Figure 22'!$D$74:$W$74</c:f>
              <c:numCache>
                <c:formatCode>0.00</c:formatCode>
                <c:ptCount val="20"/>
                <c:pt idx="0">
                  <c:v>1.103935433039489</c:v>
                </c:pt>
                <c:pt idx="1">
                  <c:v>1.177945614685962</c:v>
                </c:pt>
                <c:pt idx="2">
                  <c:v>1.219726106607117</c:v>
                </c:pt>
                <c:pt idx="3">
                  <c:v>1.317377341798618</c:v>
                </c:pt>
                <c:pt idx="4">
                  <c:v>1.801754093532806</c:v>
                </c:pt>
                <c:pt idx="5">
                  <c:v>1.82662088325544</c:v>
                </c:pt>
                <c:pt idx="6">
                  <c:v>1.765216668441496</c:v>
                </c:pt>
                <c:pt idx="7">
                  <c:v>2.161967972784012</c:v>
                </c:pt>
                <c:pt idx="8">
                  <c:v>2.230211838037866</c:v>
                </c:pt>
                <c:pt idx="9">
                  <c:v>2.233833112469703</c:v>
                </c:pt>
                <c:pt idx="10">
                  <c:v>2.160187852495094</c:v>
                </c:pt>
                <c:pt idx="11">
                  <c:v>2.204239146541955</c:v>
                </c:pt>
                <c:pt idx="12">
                  <c:v>2.12016941292151</c:v>
                </c:pt>
              </c:numCache>
            </c:numRef>
          </c:val>
          <c:smooth val="0"/>
        </c:ser>
        <c:ser>
          <c:idx val="17"/>
          <c:order val="17"/>
          <c:tx>
            <c:strRef>
              <c:f>'Figure 22'!$C$75</c:f>
              <c:strCache>
                <c:ptCount val="1"/>
                <c:pt idx="0">
                  <c:v>1940</c:v>
                </c:pt>
              </c:strCache>
            </c:strRef>
          </c:tx>
          <c:spPr>
            <a:ln w="12700">
              <a:solidFill>
                <a:srgbClr val="33CCCC"/>
              </a:solidFill>
              <a:prstDash val="solid"/>
            </a:ln>
          </c:spPr>
          <c:marker>
            <c:symbol val="dash"/>
            <c:size val="5"/>
            <c:spPr>
              <a:noFill/>
              <a:ln>
                <a:solidFill>
                  <a:srgbClr val="33CCCC"/>
                </a:solidFill>
                <a:prstDash val="solid"/>
              </a:ln>
            </c:spPr>
          </c:marker>
          <c:cat>
            <c:strRef>
              <c:f>'Figure 22'!$D$55:$W$55</c:f>
              <c:strCache>
                <c:ptCount val="20"/>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strCache>
            </c:strRef>
          </c:cat>
          <c:val>
            <c:numRef>
              <c:f>'Figure 22'!$D$75:$W$75</c:f>
              <c:numCache>
                <c:formatCode>0.00</c:formatCode>
                <c:ptCount val="20"/>
                <c:pt idx="0">
                  <c:v>1.09409832294561</c:v>
                </c:pt>
                <c:pt idx="1">
                  <c:v>1.224555120641383</c:v>
                </c:pt>
                <c:pt idx="2">
                  <c:v>1.223027911849921</c:v>
                </c:pt>
                <c:pt idx="3">
                  <c:v>1.795067348682326</c:v>
                </c:pt>
                <c:pt idx="4">
                  <c:v>2.218551087041842</c:v>
                </c:pt>
                <c:pt idx="5">
                  <c:v>2.025728233967087</c:v>
                </c:pt>
                <c:pt idx="6">
                  <c:v>2.35011599787547</c:v>
                </c:pt>
                <c:pt idx="7">
                  <c:v>2.36040761416118</c:v>
                </c:pt>
                <c:pt idx="8">
                  <c:v>2.32277785212177</c:v>
                </c:pt>
                <c:pt idx="9">
                  <c:v>2.162238293341427</c:v>
                </c:pt>
                <c:pt idx="10">
                  <c:v>2.262463621525567</c:v>
                </c:pt>
                <c:pt idx="11">
                  <c:v>2.188732049704027</c:v>
                </c:pt>
              </c:numCache>
            </c:numRef>
          </c:val>
          <c:smooth val="0"/>
        </c:ser>
        <c:ser>
          <c:idx val="18"/>
          <c:order val="18"/>
          <c:tx>
            <c:strRef>
              <c:f>'Figure 22'!$C$76</c:f>
              <c:strCache>
                <c:ptCount val="1"/>
                <c:pt idx="0">
                  <c:v>1945</c:v>
                </c:pt>
              </c:strCache>
            </c:strRef>
          </c:tx>
          <c:spPr>
            <a:ln w="12700">
              <a:solidFill>
                <a:srgbClr val="99CC00"/>
              </a:solidFill>
              <a:prstDash val="solid"/>
            </a:ln>
          </c:spPr>
          <c:marker>
            <c:symbol val="diamond"/>
            <c:size val="5"/>
            <c:spPr>
              <a:solidFill>
                <a:srgbClr val="99CC00"/>
              </a:solidFill>
              <a:ln>
                <a:solidFill>
                  <a:srgbClr val="99CC00"/>
                </a:solidFill>
                <a:prstDash val="solid"/>
              </a:ln>
            </c:spPr>
          </c:marker>
          <c:cat>
            <c:strRef>
              <c:f>'Figure 22'!$D$55:$W$55</c:f>
              <c:strCache>
                <c:ptCount val="20"/>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strCache>
            </c:strRef>
          </c:cat>
          <c:val>
            <c:numRef>
              <c:f>'Figure 22'!$D$76:$W$76</c:f>
              <c:numCache>
                <c:formatCode>0.00</c:formatCode>
                <c:ptCount val="20"/>
                <c:pt idx="0">
                  <c:v>1.105673398981138</c:v>
                </c:pt>
                <c:pt idx="1">
                  <c:v>1.224956847403212</c:v>
                </c:pt>
                <c:pt idx="2">
                  <c:v>1.419291580168716</c:v>
                </c:pt>
                <c:pt idx="3">
                  <c:v>2.160708101026726</c:v>
                </c:pt>
                <c:pt idx="4">
                  <c:v>2.421100677601861</c:v>
                </c:pt>
                <c:pt idx="5">
                  <c:v>2.444923657991122</c:v>
                </c:pt>
                <c:pt idx="6">
                  <c:v>2.3203504083902</c:v>
                </c:pt>
                <c:pt idx="7">
                  <c:v>2.227310870285537</c:v>
                </c:pt>
                <c:pt idx="8">
                  <c:v>2.100967105779133</c:v>
                </c:pt>
                <c:pt idx="9">
                  <c:v>2.187531872732558</c:v>
                </c:pt>
                <c:pt idx="10">
                  <c:v>2.131118584359165</c:v>
                </c:pt>
              </c:numCache>
            </c:numRef>
          </c:val>
          <c:smooth val="0"/>
        </c:ser>
        <c:ser>
          <c:idx val="19"/>
          <c:order val="19"/>
          <c:tx>
            <c:strRef>
              <c:f>'Figure 22'!$C$77</c:f>
              <c:strCache>
                <c:ptCount val="1"/>
                <c:pt idx="0">
                  <c:v>1950</c:v>
                </c:pt>
              </c:strCache>
            </c:strRef>
          </c:tx>
          <c:spPr>
            <a:ln w="12700">
              <a:solidFill>
                <a:srgbClr val="FFCC00"/>
              </a:solidFill>
              <a:prstDash val="solid"/>
            </a:ln>
          </c:spPr>
          <c:marker>
            <c:symbol val="square"/>
            <c:size val="5"/>
            <c:spPr>
              <a:solidFill>
                <a:srgbClr val="FFCC00"/>
              </a:solidFill>
              <a:ln>
                <a:solidFill>
                  <a:srgbClr val="FFCC00"/>
                </a:solidFill>
                <a:prstDash val="solid"/>
              </a:ln>
            </c:spPr>
          </c:marker>
          <c:cat>
            <c:strRef>
              <c:f>'Figure 22'!$D$55:$W$55</c:f>
              <c:strCache>
                <c:ptCount val="20"/>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strCache>
            </c:strRef>
          </c:cat>
          <c:val>
            <c:numRef>
              <c:f>'Figure 22'!$D$77:$W$77</c:f>
              <c:numCache>
                <c:formatCode>0.00</c:formatCode>
                <c:ptCount val="20"/>
                <c:pt idx="0">
                  <c:v>1.077345113667377</c:v>
                </c:pt>
                <c:pt idx="1">
                  <c:v>1.354122675568896</c:v>
                </c:pt>
                <c:pt idx="2">
                  <c:v>1.587423760973171</c:v>
                </c:pt>
                <c:pt idx="3">
                  <c:v>2.343085230634112</c:v>
                </c:pt>
                <c:pt idx="4">
                  <c:v>2.84464173955095</c:v>
                </c:pt>
                <c:pt idx="5">
                  <c:v>2.779520055383022</c:v>
                </c:pt>
                <c:pt idx="6">
                  <c:v>2.620601424448363</c:v>
                </c:pt>
                <c:pt idx="7">
                  <c:v>2.322493423950148</c:v>
                </c:pt>
                <c:pt idx="8">
                  <c:v>2.446801866724368</c:v>
                </c:pt>
                <c:pt idx="9">
                  <c:v>2.310753920571158</c:v>
                </c:pt>
              </c:numCache>
            </c:numRef>
          </c:val>
          <c:smooth val="0"/>
        </c:ser>
        <c:ser>
          <c:idx val="20"/>
          <c:order val="20"/>
          <c:tx>
            <c:strRef>
              <c:f>'Figure 22'!$C$78</c:f>
              <c:strCache>
                <c:ptCount val="1"/>
                <c:pt idx="0">
                  <c:v>1955</c:v>
                </c:pt>
              </c:strCache>
            </c:strRef>
          </c:tx>
          <c:spPr>
            <a:ln w="12700">
              <a:solidFill>
                <a:srgbClr val="FF9900"/>
              </a:solidFill>
              <a:prstDash val="solid"/>
            </a:ln>
          </c:spPr>
          <c:marker>
            <c:symbol val="triangle"/>
            <c:size val="5"/>
            <c:spPr>
              <a:solidFill>
                <a:srgbClr val="FF9900"/>
              </a:solidFill>
              <a:ln>
                <a:solidFill>
                  <a:srgbClr val="FF9900"/>
                </a:solidFill>
                <a:prstDash val="solid"/>
              </a:ln>
            </c:spPr>
          </c:marker>
          <c:cat>
            <c:strRef>
              <c:f>'Figure 22'!$D$55:$W$55</c:f>
              <c:strCache>
                <c:ptCount val="20"/>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strCache>
            </c:strRef>
          </c:cat>
          <c:val>
            <c:numRef>
              <c:f>'Figure 22'!$D$78:$W$78</c:f>
              <c:numCache>
                <c:formatCode>0.00</c:formatCode>
                <c:ptCount val="20"/>
                <c:pt idx="0">
                  <c:v>1.150177983546012</c:v>
                </c:pt>
                <c:pt idx="1">
                  <c:v>1.430890705692836</c:v>
                </c:pt>
                <c:pt idx="2">
                  <c:v>1.625035236776429</c:v>
                </c:pt>
                <c:pt idx="3">
                  <c:v>2.522381135858252</c:v>
                </c:pt>
                <c:pt idx="4">
                  <c:v>3.130582275278147</c:v>
                </c:pt>
                <c:pt idx="5">
                  <c:v>3.03796315558139</c:v>
                </c:pt>
                <c:pt idx="6">
                  <c:v>2.627480995161911</c:v>
                </c:pt>
                <c:pt idx="7">
                  <c:v>2.71793052795198</c:v>
                </c:pt>
                <c:pt idx="8">
                  <c:v>2.483704173582484</c:v>
                </c:pt>
              </c:numCache>
            </c:numRef>
          </c:val>
          <c:smooth val="0"/>
        </c:ser>
        <c:ser>
          <c:idx val="21"/>
          <c:order val="21"/>
          <c:tx>
            <c:strRef>
              <c:f>'Figure 22'!$C$79</c:f>
              <c:strCache>
                <c:ptCount val="1"/>
                <c:pt idx="0">
                  <c:v>1960</c:v>
                </c:pt>
              </c:strCache>
            </c:strRef>
          </c:tx>
          <c:spPr>
            <a:ln w="12700">
              <a:solidFill>
                <a:srgbClr val="FF6600"/>
              </a:solidFill>
              <a:prstDash val="solid"/>
            </a:ln>
          </c:spPr>
          <c:marker>
            <c:symbol val="x"/>
            <c:size val="5"/>
            <c:spPr>
              <a:noFill/>
              <a:ln>
                <a:solidFill>
                  <a:srgbClr val="FF6600"/>
                </a:solidFill>
                <a:prstDash val="solid"/>
              </a:ln>
            </c:spPr>
          </c:marker>
          <c:cat>
            <c:strRef>
              <c:f>'Figure 22'!$D$55:$W$55</c:f>
              <c:strCache>
                <c:ptCount val="20"/>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strCache>
            </c:strRef>
          </c:cat>
          <c:val>
            <c:numRef>
              <c:f>'Figure 22'!$D$79:$W$79</c:f>
              <c:numCache>
                <c:formatCode>0.00</c:formatCode>
                <c:ptCount val="20"/>
                <c:pt idx="0">
                  <c:v>1.227732932877857</c:v>
                </c:pt>
                <c:pt idx="1">
                  <c:v>1.483422335784757</c:v>
                </c:pt>
                <c:pt idx="2">
                  <c:v>1.657359149805297</c:v>
                </c:pt>
                <c:pt idx="3">
                  <c:v>2.561415630061742</c:v>
                </c:pt>
                <c:pt idx="4">
                  <c:v>3.255021634154012</c:v>
                </c:pt>
                <c:pt idx="5">
                  <c:v>2.916512042057754</c:v>
                </c:pt>
                <c:pt idx="6">
                  <c:v>3.03681811861832</c:v>
                </c:pt>
                <c:pt idx="7">
                  <c:v>2.632145656624231</c:v>
                </c:pt>
              </c:numCache>
            </c:numRef>
          </c:val>
          <c:smooth val="0"/>
        </c:ser>
        <c:ser>
          <c:idx val="22"/>
          <c:order val="22"/>
          <c:tx>
            <c:strRef>
              <c:f>'Figure 22'!$C$80</c:f>
              <c:strCache>
                <c:ptCount val="1"/>
                <c:pt idx="0">
                  <c:v>1965</c:v>
                </c:pt>
              </c:strCache>
            </c:strRef>
          </c:tx>
          <c:spPr>
            <a:ln w="12700">
              <a:solidFill>
                <a:srgbClr val="666699"/>
              </a:solidFill>
              <a:prstDash val="solid"/>
            </a:ln>
          </c:spPr>
          <c:marker>
            <c:symbol val="star"/>
            <c:size val="5"/>
            <c:spPr>
              <a:noFill/>
              <a:ln>
                <a:solidFill>
                  <a:srgbClr val="666699"/>
                </a:solidFill>
                <a:prstDash val="solid"/>
              </a:ln>
            </c:spPr>
          </c:marker>
          <c:cat>
            <c:strRef>
              <c:f>'Figure 22'!$D$55:$W$55</c:f>
              <c:strCache>
                <c:ptCount val="20"/>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strCache>
            </c:strRef>
          </c:cat>
          <c:val>
            <c:numRef>
              <c:f>'Figure 22'!$D$80:$W$80</c:f>
              <c:numCache>
                <c:formatCode>0.00</c:formatCode>
                <c:ptCount val="20"/>
                <c:pt idx="0">
                  <c:v>1.255388107898375</c:v>
                </c:pt>
                <c:pt idx="1">
                  <c:v>1.517438019308704</c:v>
                </c:pt>
                <c:pt idx="2">
                  <c:v>1.67208829166982</c:v>
                </c:pt>
                <c:pt idx="3">
                  <c:v>2.515124601951789</c:v>
                </c:pt>
                <c:pt idx="4">
                  <c:v>3.078642634387796</c:v>
                </c:pt>
                <c:pt idx="5">
                  <c:v>3.150966851691745</c:v>
                </c:pt>
                <c:pt idx="6">
                  <c:v>2.829211534573247</c:v>
                </c:pt>
              </c:numCache>
            </c:numRef>
          </c:val>
          <c:smooth val="0"/>
        </c:ser>
        <c:ser>
          <c:idx val="23"/>
          <c:order val="23"/>
          <c:tx>
            <c:strRef>
              <c:f>'Figure 22'!$C$81</c:f>
              <c:strCache>
                <c:ptCount val="1"/>
                <c:pt idx="0">
                  <c:v>1970</c:v>
                </c:pt>
              </c:strCache>
            </c:strRef>
          </c:tx>
          <c:spPr>
            <a:ln w="12700">
              <a:solidFill>
                <a:srgbClr val="969696"/>
              </a:solidFill>
              <a:prstDash val="solid"/>
            </a:ln>
          </c:spPr>
          <c:marker>
            <c:symbol val="circle"/>
            <c:size val="5"/>
            <c:spPr>
              <a:solidFill>
                <a:srgbClr val="969696"/>
              </a:solidFill>
              <a:ln>
                <a:solidFill>
                  <a:srgbClr val="969696"/>
                </a:solidFill>
                <a:prstDash val="solid"/>
              </a:ln>
            </c:spPr>
          </c:marker>
          <c:cat>
            <c:strRef>
              <c:f>'Figure 22'!$D$55:$W$55</c:f>
              <c:strCache>
                <c:ptCount val="20"/>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strCache>
            </c:strRef>
          </c:cat>
          <c:val>
            <c:numRef>
              <c:f>'Figure 22'!$D$81:$W$81</c:f>
              <c:numCache>
                <c:formatCode>0.00</c:formatCode>
                <c:ptCount val="20"/>
                <c:pt idx="0">
                  <c:v>1.282233860392016</c:v>
                </c:pt>
                <c:pt idx="1">
                  <c:v>1.529701554119241</c:v>
                </c:pt>
                <c:pt idx="2">
                  <c:v>1.642582990821374</c:v>
                </c:pt>
                <c:pt idx="3">
                  <c:v>2.418410170540506</c:v>
                </c:pt>
                <c:pt idx="4">
                  <c:v>3.272566310345922</c:v>
                </c:pt>
                <c:pt idx="5">
                  <c:v>3.06244583357975</c:v>
                </c:pt>
              </c:numCache>
            </c:numRef>
          </c:val>
          <c:smooth val="0"/>
        </c:ser>
        <c:ser>
          <c:idx val="24"/>
          <c:order val="24"/>
          <c:tx>
            <c:strRef>
              <c:f>'Figure 22'!$C$82</c:f>
              <c:strCache>
                <c:ptCount val="1"/>
                <c:pt idx="0">
                  <c:v>1975</c:v>
                </c:pt>
              </c:strCache>
            </c:strRef>
          </c:tx>
          <c:spPr>
            <a:ln w="12700">
              <a:solidFill>
                <a:srgbClr val="003366"/>
              </a:solidFill>
              <a:prstDash val="solid"/>
            </a:ln>
          </c:spPr>
          <c:marker>
            <c:symbol val="plus"/>
            <c:size val="5"/>
            <c:spPr>
              <a:noFill/>
              <a:ln>
                <a:solidFill>
                  <a:srgbClr val="003366"/>
                </a:solidFill>
                <a:prstDash val="solid"/>
              </a:ln>
            </c:spPr>
          </c:marker>
          <c:cat>
            <c:strRef>
              <c:f>'Figure 22'!$D$55:$W$55</c:f>
              <c:strCache>
                <c:ptCount val="20"/>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strCache>
            </c:strRef>
          </c:cat>
          <c:val>
            <c:numRef>
              <c:f>'Figure 22'!$D$82:$W$82</c:f>
              <c:numCache>
                <c:formatCode>0.00</c:formatCode>
                <c:ptCount val="20"/>
                <c:pt idx="0">
                  <c:v>1.289658773821788</c:v>
                </c:pt>
                <c:pt idx="1">
                  <c:v>1.536718268665525</c:v>
                </c:pt>
                <c:pt idx="2">
                  <c:v>1.691044104103317</c:v>
                </c:pt>
                <c:pt idx="3">
                  <c:v>2.512600164651465</c:v>
                </c:pt>
                <c:pt idx="4">
                  <c:v>3.321760188744171</c:v>
                </c:pt>
              </c:numCache>
            </c:numRef>
          </c:val>
          <c:smooth val="0"/>
        </c:ser>
        <c:ser>
          <c:idx val="25"/>
          <c:order val="25"/>
          <c:tx>
            <c:strRef>
              <c:f>'Figure 22'!$C$83</c:f>
              <c:strCache>
                <c:ptCount val="1"/>
                <c:pt idx="0">
                  <c:v>1980</c:v>
                </c:pt>
              </c:strCache>
            </c:strRef>
          </c:tx>
          <c:spPr>
            <a:ln w="12700">
              <a:solidFill>
                <a:srgbClr val="339966"/>
              </a:solidFill>
              <a:prstDash val="solid"/>
            </a:ln>
          </c:spPr>
          <c:marker>
            <c:symbol val="dot"/>
            <c:size val="5"/>
            <c:spPr>
              <a:noFill/>
              <a:ln>
                <a:solidFill>
                  <a:srgbClr val="339966"/>
                </a:solidFill>
                <a:prstDash val="solid"/>
              </a:ln>
            </c:spPr>
          </c:marker>
          <c:cat>
            <c:strRef>
              <c:f>'Figure 22'!$D$55:$W$55</c:f>
              <c:strCache>
                <c:ptCount val="20"/>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strCache>
            </c:strRef>
          </c:cat>
          <c:val>
            <c:numRef>
              <c:f>'Figure 22'!$D$83:$W$83</c:f>
              <c:numCache>
                <c:formatCode>0.00</c:formatCode>
                <c:ptCount val="20"/>
                <c:pt idx="0">
                  <c:v>1.282210881197618</c:v>
                </c:pt>
                <c:pt idx="1">
                  <c:v>1.539153048798704</c:v>
                </c:pt>
                <c:pt idx="2">
                  <c:v>1.665847438486464</c:v>
                </c:pt>
                <c:pt idx="3">
                  <c:v>2.358717312676549</c:v>
                </c:pt>
              </c:numCache>
            </c:numRef>
          </c:val>
          <c:smooth val="0"/>
        </c:ser>
        <c:ser>
          <c:idx val="26"/>
          <c:order val="26"/>
          <c:tx>
            <c:strRef>
              <c:f>'Figure 22'!$C$84</c:f>
              <c:strCache>
                <c:ptCount val="1"/>
                <c:pt idx="0">
                  <c:v>1985</c:v>
                </c:pt>
              </c:strCache>
            </c:strRef>
          </c:tx>
          <c:spPr>
            <a:ln w="12700">
              <a:solidFill>
                <a:srgbClr val="003300"/>
              </a:solidFill>
              <a:prstDash val="solid"/>
            </a:ln>
          </c:spPr>
          <c:marker>
            <c:symbol val="dash"/>
            <c:size val="5"/>
            <c:spPr>
              <a:noFill/>
              <a:ln>
                <a:solidFill>
                  <a:srgbClr val="003300"/>
                </a:solidFill>
                <a:prstDash val="solid"/>
              </a:ln>
            </c:spPr>
          </c:marker>
          <c:cat>
            <c:strRef>
              <c:f>'Figure 22'!$D$55:$W$55</c:f>
              <c:strCache>
                <c:ptCount val="20"/>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strCache>
            </c:strRef>
          </c:cat>
          <c:val>
            <c:numRef>
              <c:f>'Figure 22'!$D$84:$W$84</c:f>
              <c:numCache>
                <c:formatCode>0.00</c:formatCode>
                <c:ptCount val="20"/>
                <c:pt idx="0">
                  <c:v>1.296287539016024</c:v>
                </c:pt>
                <c:pt idx="1">
                  <c:v>1.515771507020306</c:v>
                </c:pt>
                <c:pt idx="2">
                  <c:v>1.605883942742172</c:v>
                </c:pt>
              </c:numCache>
            </c:numRef>
          </c:val>
          <c:smooth val="0"/>
        </c:ser>
        <c:ser>
          <c:idx val="27"/>
          <c:order val="27"/>
          <c:tx>
            <c:strRef>
              <c:f>'Figure 22'!$C$85</c:f>
              <c:strCache>
                <c:ptCount val="1"/>
                <c:pt idx="0">
                  <c:v>1990</c:v>
                </c:pt>
              </c:strCache>
            </c:strRef>
          </c:tx>
          <c:spPr>
            <a:ln w="12700">
              <a:solidFill>
                <a:srgbClr val="333300"/>
              </a:solidFill>
              <a:prstDash val="solid"/>
            </a:ln>
          </c:spPr>
          <c:marker>
            <c:symbol val="diamond"/>
            <c:size val="5"/>
            <c:spPr>
              <a:solidFill>
                <a:srgbClr val="333300"/>
              </a:solidFill>
              <a:ln>
                <a:solidFill>
                  <a:srgbClr val="333300"/>
                </a:solidFill>
                <a:prstDash val="solid"/>
              </a:ln>
            </c:spPr>
          </c:marker>
          <c:cat>
            <c:strRef>
              <c:f>'Figure 22'!$D$55:$W$55</c:f>
              <c:strCache>
                <c:ptCount val="20"/>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strCache>
            </c:strRef>
          </c:cat>
          <c:val>
            <c:numRef>
              <c:f>'Figure 22'!$D$85:$W$85</c:f>
              <c:numCache>
                <c:formatCode>0.00</c:formatCode>
                <c:ptCount val="20"/>
                <c:pt idx="0">
                  <c:v>1.283253970036431</c:v>
                </c:pt>
                <c:pt idx="1">
                  <c:v>1.433975666174176</c:v>
                </c:pt>
              </c:numCache>
            </c:numRef>
          </c:val>
          <c:smooth val="0"/>
        </c:ser>
        <c:ser>
          <c:idx val="28"/>
          <c:order val="28"/>
          <c:tx>
            <c:strRef>
              <c:f>'Figure 22'!$C$86</c:f>
              <c:strCache>
                <c:ptCount val="1"/>
                <c:pt idx="0">
                  <c:v>1995</c:v>
                </c:pt>
              </c:strCache>
            </c:strRef>
          </c:tx>
          <c:spPr>
            <a:ln w="12700">
              <a:solidFill>
                <a:srgbClr val="993300"/>
              </a:solidFill>
              <a:prstDash val="solid"/>
            </a:ln>
          </c:spPr>
          <c:marker>
            <c:symbol val="square"/>
            <c:size val="5"/>
            <c:spPr>
              <a:solidFill>
                <a:srgbClr val="993300"/>
              </a:solidFill>
              <a:ln>
                <a:solidFill>
                  <a:srgbClr val="993300"/>
                </a:solidFill>
                <a:prstDash val="solid"/>
              </a:ln>
            </c:spPr>
          </c:marker>
          <c:cat>
            <c:strRef>
              <c:f>'Figure 22'!$D$55:$W$55</c:f>
              <c:strCache>
                <c:ptCount val="20"/>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95-99</c:v>
                </c:pt>
              </c:strCache>
            </c:strRef>
          </c:cat>
          <c:val>
            <c:numRef>
              <c:f>'Figure 22'!$D$86:$W$86</c:f>
              <c:numCache>
                <c:formatCode>0.00</c:formatCode>
                <c:ptCount val="20"/>
                <c:pt idx="0">
                  <c:v>1.255999683332252</c:v>
                </c:pt>
              </c:numCache>
            </c:numRef>
          </c:val>
          <c:smooth val="0"/>
        </c:ser>
        <c:dLbls>
          <c:showLegendKey val="0"/>
          <c:showVal val="0"/>
          <c:showCatName val="0"/>
          <c:showSerName val="0"/>
          <c:showPercent val="0"/>
          <c:showBubbleSize val="0"/>
        </c:dLbls>
        <c:marker val="1"/>
        <c:smooth val="0"/>
        <c:axId val="2119871208"/>
        <c:axId val="2119876344"/>
      </c:lineChart>
      <c:catAx>
        <c:axId val="211987120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200" b="0" i="0" u="none" strike="noStrike" baseline="0">
                <a:solidFill>
                  <a:srgbClr val="000000"/>
                </a:solidFill>
                <a:latin typeface="Arial"/>
                <a:ea typeface="Arial"/>
                <a:cs typeface="Arial"/>
              </a:defRPr>
            </a:pPr>
            <a:endParaRPr lang="en-US"/>
          </a:p>
        </c:txPr>
        <c:crossAx val="2119876344"/>
        <c:crossesAt val="0.5"/>
        <c:auto val="1"/>
        <c:lblAlgn val="ctr"/>
        <c:lblOffset val="100"/>
        <c:tickLblSkip val="1"/>
        <c:tickMarkSkip val="1"/>
        <c:noMultiLvlLbl val="0"/>
      </c:catAx>
      <c:valAx>
        <c:axId val="2119876344"/>
        <c:scaling>
          <c:orientation val="minMax"/>
          <c:min val="0.5"/>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3366FF"/>
                </a:solidFill>
                <a:latin typeface="Arial"/>
                <a:ea typeface="Arial"/>
                <a:cs typeface="Arial"/>
              </a:defRPr>
            </a:pPr>
            <a:endParaRPr lang="en-US"/>
          </a:p>
        </c:txPr>
        <c:crossAx val="2119871208"/>
        <c:crosses val="autoZero"/>
        <c:crossBetween val="between"/>
      </c:valAx>
      <c:spPr>
        <a:noFill/>
        <a:ln w="12700">
          <a:solidFill>
            <a:srgbClr val="FFFFFF"/>
          </a:solidFill>
          <a:prstDash val="solid"/>
        </a:ln>
      </c:spPr>
    </c:plotArea>
    <c:legend>
      <c:legendPos val="r"/>
      <c:layout>
        <c:manualLayout>
          <c:xMode val="edge"/>
          <c:yMode val="edge"/>
          <c:x val="0.921238025626543"/>
          <c:y val="0.00954653937947494"/>
          <c:w val="0.0661040787623066"/>
          <c:h val="0.98806776539567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c:pageMargins b="1.0" l="0.75" r="0.75" t="1.0"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0968622746194168"/>
          <c:y val="0.0623557285153188"/>
          <c:w val="0.821282948181534"/>
          <c:h val="0.799077113566679"/>
        </c:manualLayout>
      </c:layout>
      <c:barChart>
        <c:barDir val="col"/>
        <c:grouping val="clustered"/>
        <c:varyColors val="0"/>
        <c:ser>
          <c:idx val="2"/>
          <c:order val="0"/>
          <c:tx>
            <c:v>Updated Debt</c:v>
          </c:tx>
          <c:spPr>
            <a:solidFill>
              <a:schemeClr val="tx1"/>
            </a:solidFill>
          </c:spPr>
          <c:invertIfNegative val="0"/>
          <c:cat>
            <c:multiLvlStrRef>
              <c:f>'Figure 24'!#REF!</c:f>
            </c:multiLvlStrRef>
          </c:cat>
          <c:val>
            <c:numRef>
              <c:f>'Figure 24'!$D$46:$D$82</c:f>
              <c:numCache>
                <c:formatCode>0</c:formatCode>
                <c:ptCount val="37"/>
                <c:pt idx="0">
                  <c:v>85.9</c:v>
                </c:pt>
                <c:pt idx="1">
                  <c:v>105.7</c:v>
                </c:pt>
                <c:pt idx="2">
                  <c:v>116.5</c:v>
                </c:pt>
                <c:pt idx="3">
                  <c:v>90.2</c:v>
                </c:pt>
                <c:pt idx="4">
                  <c:v>67.0</c:v>
                </c:pt>
                <c:pt idx="5">
                  <c:v>47.4</c:v>
                </c:pt>
                <c:pt idx="6">
                  <c:v>105.1</c:v>
                </c:pt>
                <c:pt idx="7">
                  <c:v>127.3</c:v>
                </c:pt>
                <c:pt idx="8">
                  <c:v>181.5</c:v>
                </c:pt>
                <c:pt idx="9">
                  <c:v>198.8</c:v>
                </c:pt>
                <c:pt idx="10">
                  <c:v>221.5</c:v>
                </c:pt>
                <c:pt idx="11">
                  <c:v>215.7</c:v>
                </c:pt>
                <c:pt idx="12">
                  <c:v>224.9</c:v>
                </c:pt>
                <c:pt idx="13">
                  <c:v>199.2</c:v>
                </c:pt>
                <c:pt idx="14">
                  <c:v>173.5</c:v>
                </c:pt>
                <c:pt idx="15">
                  <c:v>171.1</c:v>
                </c:pt>
                <c:pt idx="16">
                  <c:v>156.5</c:v>
                </c:pt>
                <c:pt idx="17">
                  <c:v>167.4</c:v>
                </c:pt>
                <c:pt idx="18">
                  <c:v>154.0</c:v>
                </c:pt>
                <c:pt idx="19">
                  <c:v>205.5</c:v>
                </c:pt>
                <c:pt idx="20">
                  <c:v>216.1</c:v>
                </c:pt>
                <c:pt idx="21">
                  <c:v>301.6</c:v>
                </c:pt>
                <c:pt idx="22">
                  <c:v>380.0</c:v>
                </c:pt>
                <c:pt idx="23">
                  <c:v>385.7</c:v>
                </c:pt>
                <c:pt idx="24">
                  <c:v>506.9</c:v>
                </c:pt>
                <c:pt idx="25">
                  <c:v>706.4</c:v>
                </c:pt>
                <c:pt idx="26">
                  <c:v>859.7</c:v>
                </c:pt>
                <c:pt idx="27">
                  <c:v>937.8</c:v>
                </c:pt>
                <c:pt idx="28">
                  <c:v>1053.3</c:v>
                </c:pt>
                <c:pt idx="29">
                  <c:v>997.6</c:v>
                </c:pt>
                <c:pt idx="30">
                  <c:v>733.5</c:v>
                </c:pt>
                <c:pt idx="31">
                  <c:v>93.7</c:v>
                </c:pt>
                <c:pt idx="32">
                  <c:v>66.1</c:v>
                </c:pt>
                <c:pt idx="33">
                  <c:v>-182.5</c:v>
                </c:pt>
                <c:pt idx="34">
                  <c:v>-69.4</c:v>
                </c:pt>
                <c:pt idx="35">
                  <c:v>-61.7</c:v>
                </c:pt>
                <c:pt idx="36">
                  <c:v>-1.2</c:v>
                </c:pt>
              </c:numCache>
            </c:numRef>
          </c:val>
        </c:ser>
        <c:dLbls>
          <c:showLegendKey val="0"/>
          <c:showVal val="0"/>
          <c:showCatName val="0"/>
          <c:showSerName val="0"/>
          <c:showPercent val="0"/>
          <c:showBubbleSize val="0"/>
        </c:dLbls>
        <c:gapWidth val="150"/>
        <c:axId val="2119912504"/>
        <c:axId val="2119915608"/>
      </c:barChart>
      <c:lineChart>
        <c:grouping val="standard"/>
        <c:varyColors val="0"/>
        <c:ser>
          <c:idx val="3"/>
          <c:order val="1"/>
          <c:tx>
            <c:v>Updated change</c:v>
          </c:tx>
          <c:spPr>
            <a:ln w="34925">
              <a:solidFill>
                <a:schemeClr val="tx1"/>
              </a:solidFill>
            </a:ln>
          </c:spPr>
          <c:marker>
            <c:symbol val="none"/>
          </c:marker>
          <c:cat>
            <c:numRef>
              <c:f>'Figure 24'!$B$46:$B$82</c:f>
              <c:numCache>
                <c:formatCode>General</c:formatCode>
                <c:ptCount val="37"/>
                <c:pt idx="0">
                  <c:v>1977.0</c:v>
                </c:pt>
                <c:pt idx="1">
                  <c:v>1978.0</c:v>
                </c:pt>
                <c:pt idx="2">
                  <c:v>1979.0</c:v>
                </c:pt>
                <c:pt idx="3">
                  <c:v>1980.0</c:v>
                </c:pt>
                <c:pt idx="4">
                  <c:v>1981.0</c:v>
                </c:pt>
                <c:pt idx="5">
                  <c:v>1982.0</c:v>
                </c:pt>
                <c:pt idx="6">
                  <c:v>1983.0</c:v>
                </c:pt>
                <c:pt idx="7">
                  <c:v>1984.0</c:v>
                </c:pt>
                <c:pt idx="8">
                  <c:v>1985.0</c:v>
                </c:pt>
                <c:pt idx="9">
                  <c:v>1986.0</c:v>
                </c:pt>
                <c:pt idx="10">
                  <c:v>1987.0</c:v>
                </c:pt>
                <c:pt idx="11">
                  <c:v>1988.0</c:v>
                </c:pt>
                <c:pt idx="12">
                  <c:v>1989.0</c:v>
                </c:pt>
                <c:pt idx="13">
                  <c:v>1990.0</c:v>
                </c:pt>
                <c:pt idx="14">
                  <c:v>1991.0</c:v>
                </c:pt>
                <c:pt idx="15">
                  <c:v>1992.0</c:v>
                </c:pt>
                <c:pt idx="16">
                  <c:v>1993.0</c:v>
                </c:pt>
                <c:pt idx="17">
                  <c:v>1994.0</c:v>
                </c:pt>
                <c:pt idx="18">
                  <c:v>1995.0</c:v>
                </c:pt>
                <c:pt idx="19">
                  <c:v>1996.0</c:v>
                </c:pt>
                <c:pt idx="20">
                  <c:v>1997.0</c:v>
                </c:pt>
                <c:pt idx="21">
                  <c:v>1998.0</c:v>
                </c:pt>
                <c:pt idx="22">
                  <c:v>1999.0</c:v>
                </c:pt>
                <c:pt idx="23">
                  <c:v>2000.0</c:v>
                </c:pt>
                <c:pt idx="24">
                  <c:v>2001.0</c:v>
                </c:pt>
                <c:pt idx="25">
                  <c:v>2002.0</c:v>
                </c:pt>
                <c:pt idx="26">
                  <c:v>2003.0</c:v>
                </c:pt>
                <c:pt idx="27">
                  <c:v>2004.0</c:v>
                </c:pt>
                <c:pt idx="28">
                  <c:v>2005.0</c:v>
                </c:pt>
                <c:pt idx="29">
                  <c:v>2006.0</c:v>
                </c:pt>
                <c:pt idx="30">
                  <c:v>2007.0</c:v>
                </c:pt>
                <c:pt idx="31">
                  <c:v>2008.0</c:v>
                </c:pt>
                <c:pt idx="32">
                  <c:v>2009.0</c:v>
                </c:pt>
                <c:pt idx="33">
                  <c:v>2010.0</c:v>
                </c:pt>
                <c:pt idx="34">
                  <c:v>2011.0</c:v>
                </c:pt>
                <c:pt idx="35">
                  <c:v>2012.0</c:v>
                </c:pt>
                <c:pt idx="36">
                  <c:v>2013.0</c:v>
                </c:pt>
              </c:numCache>
            </c:numRef>
          </c:cat>
          <c:val>
            <c:numRef>
              <c:f>'Figure 24'!$F$46:$F$82</c:f>
              <c:numCache>
                <c:formatCode>0%</c:formatCode>
                <c:ptCount val="37"/>
                <c:pt idx="0" formatCode="General">
                  <c:v>0.0</c:v>
                </c:pt>
                <c:pt idx="1">
                  <c:v>0.230500582072177</c:v>
                </c:pt>
                <c:pt idx="2">
                  <c:v>0.102175969725639</c:v>
                </c:pt>
                <c:pt idx="3">
                  <c:v>-0.225751072961373</c:v>
                </c:pt>
                <c:pt idx="4">
                  <c:v>-0.257206208425721</c:v>
                </c:pt>
                <c:pt idx="5">
                  <c:v>-0.292537313432836</c:v>
                </c:pt>
                <c:pt idx="6">
                  <c:v>1.217299578059072</c:v>
                </c:pt>
                <c:pt idx="7">
                  <c:v>0.211227402473834</c:v>
                </c:pt>
                <c:pt idx="8">
                  <c:v>0.425765907305577</c:v>
                </c:pt>
                <c:pt idx="9">
                  <c:v>0.0953168044077135</c:v>
                </c:pt>
                <c:pt idx="10">
                  <c:v>0.114185110663984</c:v>
                </c:pt>
                <c:pt idx="11">
                  <c:v>-0.0261851015801355</c:v>
                </c:pt>
                <c:pt idx="12">
                  <c:v>0.0426518312471025</c:v>
                </c:pt>
                <c:pt idx="13">
                  <c:v>-0.114273010226768</c:v>
                </c:pt>
                <c:pt idx="14">
                  <c:v>-0.129016064257028</c:v>
                </c:pt>
                <c:pt idx="15">
                  <c:v>-0.0138328530259366</c:v>
                </c:pt>
                <c:pt idx="16">
                  <c:v>-0.0853302162478083</c:v>
                </c:pt>
                <c:pt idx="17">
                  <c:v>0.0696485623003195</c:v>
                </c:pt>
                <c:pt idx="18">
                  <c:v>-0.0800477897252091</c:v>
                </c:pt>
                <c:pt idx="19">
                  <c:v>0.334415584415584</c:v>
                </c:pt>
                <c:pt idx="20">
                  <c:v>0.051581508515815</c:v>
                </c:pt>
                <c:pt idx="21">
                  <c:v>0.395650161962055</c:v>
                </c:pt>
                <c:pt idx="22">
                  <c:v>0.259946949602122</c:v>
                </c:pt>
                <c:pt idx="23">
                  <c:v>0.015</c:v>
                </c:pt>
                <c:pt idx="24">
                  <c:v>0.314233860513352</c:v>
                </c:pt>
                <c:pt idx="25">
                  <c:v>0.393568751232985</c:v>
                </c:pt>
                <c:pt idx="26">
                  <c:v>0.217015855039638</c:v>
                </c:pt>
                <c:pt idx="27">
                  <c:v>0.0908456438292426</c:v>
                </c:pt>
                <c:pt idx="28">
                  <c:v>0.123160588611644</c:v>
                </c:pt>
                <c:pt idx="29">
                  <c:v>-0.0528814202981106</c:v>
                </c:pt>
                <c:pt idx="30">
                  <c:v>-0.264735364875702</c:v>
                </c:pt>
                <c:pt idx="31">
                  <c:v>-0.87225630538514</c:v>
                </c:pt>
                <c:pt idx="32">
                  <c:v>-0.294557097118463</c:v>
                </c:pt>
                <c:pt idx="33">
                  <c:v>-3.760968229954614</c:v>
                </c:pt>
                <c:pt idx="34">
                  <c:v>-0.61972602739726</c:v>
                </c:pt>
                <c:pt idx="35">
                  <c:v>-0.110951008645533</c:v>
                </c:pt>
                <c:pt idx="36">
                  <c:v>-0.980551053484603</c:v>
                </c:pt>
              </c:numCache>
            </c:numRef>
          </c:val>
          <c:smooth val="0"/>
        </c:ser>
        <c:dLbls>
          <c:showLegendKey val="0"/>
          <c:showVal val="0"/>
          <c:showCatName val="0"/>
          <c:showSerName val="0"/>
          <c:showPercent val="0"/>
          <c:showBubbleSize val="0"/>
        </c:dLbls>
        <c:marker val="1"/>
        <c:smooth val="0"/>
        <c:axId val="2119905576"/>
        <c:axId val="2119908968"/>
      </c:lineChart>
      <c:catAx>
        <c:axId val="21199055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100" b="0" i="0" u="none" strike="noStrike" baseline="0">
                <a:solidFill>
                  <a:srgbClr val="000000"/>
                </a:solidFill>
                <a:latin typeface="Arial"/>
                <a:ea typeface="Arial"/>
                <a:cs typeface="Arial"/>
              </a:defRPr>
            </a:pPr>
            <a:endParaRPr lang="en-US"/>
          </a:p>
        </c:txPr>
        <c:crossAx val="2119908968"/>
        <c:crossesAt val="0.0"/>
        <c:auto val="1"/>
        <c:lblAlgn val="ctr"/>
        <c:lblOffset val="1000"/>
        <c:tickLblSkip val="1"/>
        <c:tickMarkSkip val="1"/>
        <c:noMultiLvlLbl val="0"/>
      </c:catAx>
      <c:valAx>
        <c:axId val="2119908968"/>
        <c:scaling>
          <c:orientation val="minMax"/>
          <c:max val="6.0"/>
          <c:min val="-4.0"/>
        </c:scaling>
        <c:delete val="0"/>
        <c:axPos val="l"/>
        <c:majorGridlines>
          <c:spPr>
            <a:ln w="3175">
              <a:solidFill>
                <a:srgbClr val="FFFFFF"/>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2119905576"/>
        <c:crosses val="autoZero"/>
        <c:crossBetween val="between"/>
      </c:valAx>
      <c:catAx>
        <c:axId val="2119912504"/>
        <c:scaling>
          <c:orientation val="minMax"/>
        </c:scaling>
        <c:delete val="1"/>
        <c:axPos val="b"/>
        <c:majorTickMark val="out"/>
        <c:minorTickMark val="none"/>
        <c:tickLblPos val="nextTo"/>
        <c:crossAx val="2119915608"/>
        <c:crosses val="autoZero"/>
        <c:auto val="1"/>
        <c:lblAlgn val="ctr"/>
        <c:lblOffset val="100"/>
        <c:noMultiLvlLbl val="0"/>
      </c:catAx>
      <c:valAx>
        <c:axId val="2119915608"/>
        <c:scaling>
          <c:orientation val="minMax"/>
          <c:max val="1200.0"/>
          <c:min val="-800.0"/>
        </c:scaling>
        <c:delete val="0"/>
        <c:axPos val="r"/>
        <c:numFmt formatCode="0" sourceLinked="1"/>
        <c:majorTickMark val="cross"/>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2119912504"/>
        <c:crosses val="max"/>
        <c:crossBetween val="between"/>
      </c:valAx>
      <c:spPr>
        <a:solidFill>
          <a:srgbClr val="969696"/>
        </a:solidFill>
        <a:ln w="25400">
          <a:noFill/>
        </a:ln>
      </c:spPr>
    </c:plotArea>
    <c:plotVisOnly val="1"/>
    <c:dispBlanksAs val="gap"/>
    <c:showDLblsOverMax val="0"/>
  </c:chart>
  <c:spPr>
    <a:solidFill>
      <a:srgbClr val="969696"/>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c:pageMargins b="1.0" l="0.75" r="0.75" t="1.0" header="0.5" footer="0.5"/>
    <c:pageSetup orientation="landscape" horizontalDpi="1200" verticalDpi="120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0198150722263253"/>
          <c:y val="0.0632054176072235"/>
          <c:w val="0.918098346486405"/>
          <c:h val="0.783295711060948"/>
        </c:manualLayout>
      </c:layout>
      <c:barChart>
        <c:barDir val="col"/>
        <c:grouping val="clustered"/>
        <c:varyColors val="0"/>
        <c:ser>
          <c:idx val="0"/>
          <c:order val="0"/>
          <c:tx>
            <c:v>Daily doses</c:v>
          </c:tx>
          <c:spPr>
            <a:solidFill>
              <a:srgbClr val="FFFFFF"/>
            </a:solidFill>
            <a:ln w="12700">
              <a:solidFill>
                <a:srgbClr val="000000"/>
              </a:solidFill>
              <a:prstDash val="solid"/>
            </a:ln>
          </c:spPr>
          <c:invertIfNegative val="0"/>
          <c:dPt>
            <c:idx val="13"/>
            <c:invertIfNegative val="0"/>
            <c:bubble3D val="0"/>
            <c:spPr>
              <a:solidFill>
                <a:srgbClr val="3366FF"/>
              </a:solidFill>
              <a:ln w="12700">
                <a:solidFill>
                  <a:srgbClr val="000000"/>
                </a:solidFill>
                <a:prstDash val="solid"/>
              </a:ln>
            </c:spPr>
          </c:dPt>
          <c:cat>
            <c:strRef>
              <c:f>'Figure 25'!$C$47:$X$47</c:f>
              <c:strCache>
                <c:ptCount val="22"/>
                <c:pt idx="0">
                  <c:v> 92-93  </c:v>
                </c:pt>
                <c:pt idx="1">
                  <c:v> 93-94  </c:v>
                </c:pt>
                <c:pt idx="2">
                  <c:v> 94-95  </c:v>
                </c:pt>
                <c:pt idx="3">
                  <c:v> 95-96  </c:v>
                </c:pt>
                <c:pt idx="4">
                  <c:v> 96-97  </c:v>
                </c:pt>
                <c:pt idx="5">
                  <c:v> 97-98  </c:v>
                </c:pt>
                <c:pt idx="6">
                  <c:v> 98-99  </c:v>
                </c:pt>
                <c:pt idx="7">
                  <c:v> 99-00  </c:v>
                </c:pt>
                <c:pt idx="8">
                  <c:v> 00-01  </c:v>
                </c:pt>
                <c:pt idx="9">
                  <c:v> 01-02  </c:v>
                </c:pt>
                <c:pt idx="10">
                  <c:v> 02-03  </c:v>
                </c:pt>
                <c:pt idx="11">
                  <c:v> 03-04  </c:v>
                </c:pt>
                <c:pt idx="12">
                  <c:v> 04-05  </c:v>
                </c:pt>
                <c:pt idx="13">
                  <c:v> 05-06  </c:v>
                </c:pt>
                <c:pt idx="14">
                  <c:v> 06-07</c:v>
                </c:pt>
                <c:pt idx="15">
                  <c:v> 07-08</c:v>
                </c:pt>
                <c:pt idx="16">
                  <c:v> 08-09</c:v>
                </c:pt>
                <c:pt idx="17">
                  <c:v> 09-10</c:v>
                </c:pt>
                <c:pt idx="18">
                  <c:v> 10-11</c:v>
                </c:pt>
                <c:pt idx="19">
                  <c:v> 11-12</c:v>
                </c:pt>
                <c:pt idx="20">
                  <c:v> 12-13</c:v>
                </c:pt>
                <c:pt idx="21">
                  <c:v> 13-14</c:v>
                </c:pt>
              </c:strCache>
            </c:strRef>
          </c:cat>
          <c:val>
            <c:numRef>
              <c:f>'Figure 25'!$C$49:$X$49</c:f>
              <c:numCache>
                <c:formatCode>0</c:formatCode>
                <c:ptCount val="22"/>
                <c:pt idx="0">
                  <c:v>19.2</c:v>
                </c:pt>
                <c:pt idx="1">
                  <c:v>22.09</c:v>
                </c:pt>
                <c:pt idx="2">
                  <c:v>25.95</c:v>
                </c:pt>
                <c:pt idx="3">
                  <c:v>30.66</c:v>
                </c:pt>
                <c:pt idx="4">
                  <c:v>36.75</c:v>
                </c:pt>
                <c:pt idx="5">
                  <c:v>43.5</c:v>
                </c:pt>
                <c:pt idx="6">
                  <c:v>48.27</c:v>
                </c:pt>
                <c:pt idx="7">
                  <c:v>54.62</c:v>
                </c:pt>
                <c:pt idx="8">
                  <c:v>61.58</c:v>
                </c:pt>
                <c:pt idx="9">
                  <c:v>69.31</c:v>
                </c:pt>
                <c:pt idx="10">
                  <c:v>76.05</c:v>
                </c:pt>
                <c:pt idx="11">
                  <c:v>81.04</c:v>
                </c:pt>
                <c:pt idx="12">
                  <c:v>83.53</c:v>
                </c:pt>
                <c:pt idx="13">
                  <c:v>84.83</c:v>
                </c:pt>
                <c:pt idx="14">
                  <c:v>88.17</c:v>
                </c:pt>
                <c:pt idx="15">
                  <c:v>92.8</c:v>
                </c:pt>
                <c:pt idx="16">
                  <c:v>96.58</c:v>
                </c:pt>
                <c:pt idx="17">
                  <c:v>103.26</c:v>
                </c:pt>
                <c:pt idx="18">
                  <c:v>111.77</c:v>
                </c:pt>
                <c:pt idx="19">
                  <c:v>118.89</c:v>
                </c:pt>
                <c:pt idx="20">
                  <c:v>122.89</c:v>
                </c:pt>
                <c:pt idx="21">
                  <c:v>129.98</c:v>
                </c:pt>
              </c:numCache>
            </c:numRef>
          </c:val>
        </c:ser>
        <c:dLbls>
          <c:showLegendKey val="0"/>
          <c:showVal val="0"/>
          <c:showCatName val="0"/>
          <c:showSerName val="0"/>
          <c:showPercent val="0"/>
          <c:showBubbleSize val="0"/>
        </c:dLbls>
        <c:gapWidth val="150"/>
        <c:axId val="2119969896"/>
        <c:axId val="2119972920"/>
      </c:barChart>
      <c:lineChart>
        <c:grouping val="standard"/>
        <c:varyColors val="0"/>
        <c:ser>
          <c:idx val="1"/>
          <c:order val="1"/>
          <c:tx>
            <c:v>Daily doses</c:v>
          </c:tx>
          <c:spPr>
            <a:ln w="28575">
              <a:noFill/>
            </a:ln>
          </c:spPr>
          <c:marker>
            <c:symbol val="none"/>
          </c:marker>
          <c:cat>
            <c:strRef>
              <c:f>'Figure 25'!$C$47:$X$47</c:f>
              <c:strCache>
                <c:ptCount val="22"/>
                <c:pt idx="0">
                  <c:v> 92-93  </c:v>
                </c:pt>
                <c:pt idx="1">
                  <c:v> 93-94  </c:v>
                </c:pt>
                <c:pt idx="2">
                  <c:v> 94-95  </c:v>
                </c:pt>
                <c:pt idx="3">
                  <c:v> 95-96  </c:v>
                </c:pt>
                <c:pt idx="4">
                  <c:v> 96-97  </c:v>
                </c:pt>
                <c:pt idx="5">
                  <c:v> 97-98  </c:v>
                </c:pt>
                <c:pt idx="6">
                  <c:v> 98-99  </c:v>
                </c:pt>
                <c:pt idx="7">
                  <c:v> 99-00  </c:v>
                </c:pt>
                <c:pt idx="8">
                  <c:v> 00-01  </c:v>
                </c:pt>
                <c:pt idx="9">
                  <c:v> 01-02  </c:v>
                </c:pt>
                <c:pt idx="10">
                  <c:v> 02-03  </c:v>
                </c:pt>
                <c:pt idx="11">
                  <c:v> 03-04  </c:v>
                </c:pt>
                <c:pt idx="12">
                  <c:v> 04-05  </c:v>
                </c:pt>
                <c:pt idx="13">
                  <c:v> 05-06  </c:v>
                </c:pt>
                <c:pt idx="14">
                  <c:v> 06-07</c:v>
                </c:pt>
                <c:pt idx="15">
                  <c:v> 07-08</c:v>
                </c:pt>
                <c:pt idx="16">
                  <c:v> 08-09</c:v>
                </c:pt>
                <c:pt idx="17">
                  <c:v> 09-10</c:v>
                </c:pt>
                <c:pt idx="18">
                  <c:v> 10-11</c:v>
                </c:pt>
                <c:pt idx="19">
                  <c:v> 11-12</c:v>
                </c:pt>
                <c:pt idx="20">
                  <c:v> 12-13</c:v>
                </c:pt>
                <c:pt idx="21">
                  <c:v> 13-14</c:v>
                </c:pt>
              </c:strCache>
            </c:strRef>
          </c:cat>
          <c:val>
            <c:numRef>
              <c:f>'Figure 25'!$C$49:$X$49</c:f>
              <c:numCache>
                <c:formatCode>0</c:formatCode>
                <c:ptCount val="22"/>
                <c:pt idx="0">
                  <c:v>19.2</c:v>
                </c:pt>
                <c:pt idx="1">
                  <c:v>22.09</c:v>
                </c:pt>
                <c:pt idx="2">
                  <c:v>25.95</c:v>
                </c:pt>
                <c:pt idx="3">
                  <c:v>30.66</c:v>
                </c:pt>
                <c:pt idx="4">
                  <c:v>36.75</c:v>
                </c:pt>
                <c:pt idx="5">
                  <c:v>43.5</c:v>
                </c:pt>
                <c:pt idx="6">
                  <c:v>48.27</c:v>
                </c:pt>
                <c:pt idx="7">
                  <c:v>54.62</c:v>
                </c:pt>
                <c:pt idx="8">
                  <c:v>61.58</c:v>
                </c:pt>
                <c:pt idx="9">
                  <c:v>69.31</c:v>
                </c:pt>
                <c:pt idx="10">
                  <c:v>76.05</c:v>
                </c:pt>
                <c:pt idx="11">
                  <c:v>81.04</c:v>
                </c:pt>
                <c:pt idx="12">
                  <c:v>83.53</c:v>
                </c:pt>
                <c:pt idx="13">
                  <c:v>84.83</c:v>
                </c:pt>
                <c:pt idx="14">
                  <c:v>88.17</c:v>
                </c:pt>
                <c:pt idx="15">
                  <c:v>92.8</c:v>
                </c:pt>
                <c:pt idx="16">
                  <c:v>96.58</c:v>
                </c:pt>
                <c:pt idx="17">
                  <c:v>103.26</c:v>
                </c:pt>
                <c:pt idx="18">
                  <c:v>111.77</c:v>
                </c:pt>
                <c:pt idx="19">
                  <c:v>118.89</c:v>
                </c:pt>
                <c:pt idx="20">
                  <c:v>122.89</c:v>
                </c:pt>
                <c:pt idx="21">
                  <c:v>129.98</c:v>
                </c:pt>
              </c:numCache>
            </c:numRef>
          </c:val>
          <c:smooth val="1"/>
        </c:ser>
        <c:dLbls>
          <c:showLegendKey val="0"/>
          <c:showVal val="0"/>
          <c:showCatName val="0"/>
          <c:showSerName val="0"/>
          <c:showPercent val="0"/>
          <c:showBubbleSize val="0"/>
        </c:dLbls>
        <c:marker val="1"/>
        <c:smooth val="0"/>
        <c:axId val="2119963224"/>
        <c:axId val="2119966648"/>
      </c:lineChart>
      <c:catAx>
        <c:axId val="21199632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2119966648"/>
        <c:crossesAt val="-2.0"/>
        <c:auto val="1"/>
        <c:lblAlgn val="ctr"/>
        <c:lblOffset val="100"/>
        <c:tickLblSkip val="1"/>
        <c:tickMarkSkip val="1"/>
        <c:noMultiLvlLbl val="0"/>
      </c:catAx>
      <c:valAx>
        <c:axId val="2119966648"/>
        <c:scaling>
          <c:orientation val="minMax"/>
          <c:min val="-2.0"/>
        </c:scaling>
        <c:delete val="1"/>
        <c:axPos val="l"/>
        <c:majorGridlines>
          <c:spPr>
            <a:ln w="3175">
              <a:solidFill>
                <a:srgbClr val="FFFFFF"/>
              </a:solidFill>
              <a:prstDash val="solid"/>
            </a:ln>
          </c:spPr>
        </c:majorGridlines>
        <c:numFmt formatCode="0" sourceLinked="1"/>
        <c:majorTickMark val="out"/>
        <c:minorTickMark val="none"/>
        <c:tickLblPos val="nextTo"/>
        <c:crossAx val="2119963224"/>
        <c:crosses val="autoZero"/>
        <c:crossBetween val="between"/>
      </c:valAx>
      <c:catAx>
        <c:axId val="2119969896"/>
        <c:scaling>
          <c:orientation val="minMax"/>
        </c:scaling>
        <c:delete val="1"/>
        <c:axPos val="b"/>
        <c:majorTickMark val="out"/>
        <c:minorTickMark val="none"/>
        <c:tickLblPos val="nextTo"/>
        <c:crossAx val="2119972920"/>
        <c:crosses val="autoZero"/>
        <c:auto val="1"/>
        <c:lblAlgn val="ctr"/>
        <c:lblOffset val="100"/>
        <c:noMultiLvlLbl val="0"/>
      </c:catAx>
      <c:valAx>
        <c:axId val="2119972920"/>
        <c:scaling>
          <c:orientation val="minMax"/>
          <c:max val="150.0"/>
        </c:scaling>
        <c:delete val="0"/>
        <c:axPos val="r"/>
        <c:numFmt formatCode="0" sourceLinked="0"/>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119969896"/>
        <c:crosses val="max"/>
        <c:crossBetween val="between"/>
        <c:majorUnit val="10.0"/>
        <c:minorUnit val="5.0"/>
      </c:valAx>
      <c:spPr>
        <a:noFill/>
        <a:ln w="25400">
          <a:noFill/>
        </a:ln>
      </c:spPr>
    </c:plotArea>
    <c:plotVisOnly val="1"/>
    <c:dispBlanksAs val="gap"/>
    <c:showDLblsOverMax val="0"/>
  </c:chart>
  <c:spPr>
    <a:solidFill>
      <a:srgbClr val="C0C0C0"/>
    </a:solidFill>
    <a:ln w="3175">
      <a:solidFill>
        <a:srgbClr val="000000"/>
      </a:solidFill>
      <a:prstDash val="solid"/>
    </a:ln>
  </c:spPr>
  <c:txPr>
    <a:bodyPr/>
    <a:lstStyle/>
    <a:p>
      <a:pPr>
        <a:defRPr sz="1125" b="0" i="0" u="none" strike="noStrike" baseline="0">
          <a:solidFill>
            <a:srgbClr val="000000"/>
          </a:solidFill>
          <a:latin typeface="Arial"/>
          <a:ea typeface="Arial"/>
          <a:cs typeface="Arial"/>
        </a:defRPr>
      </a:pPr>
      <a:endParaRPr lang="en-US"/>
    </a:p>
  </c:txPr>
  <c:printSettings>
    <c:headerFooter/>
    <c:pageMargins b="1.0" l="0.75" r="0.75" t="1.0"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ubbleChart>
        <c:varyColors val="0"/>
        <c:ser>
          <c:idx val="1"/>
          <c:order val="0"/>
          <c:tx>
            <c:strRef>
              <c:f>'Figure 26'!$A$55</c:f>
              <c:strCache>
                <c:ptCount val="1"/>
                <c:pt idx="0">
                  <c:v>Sweden</c:v>
                </c:pt>
              </c:strCache>
            </c:strRef>
          </c:tx>
          <c:spPr>
            <a:solidFill>
              <a:schemeClr val="tx1"/>
            </a:solidFill>
            <a:ln w="25400">
              <a:noFill/>
            </a:ln>
          </c:spPr>
          <c:invertIfNegative val="0"/>
          <c:dLbls>
            <c:dLbl>
              <c:idx val="0"/>
              <c:layout>
                <c:manualLayout>
                  <c:x val="-0.0315868016497938"/>
                  <c:y val="-0.0404806649168854"/>
                </c:manualLayout>
              </c:layout>
              <c:dLblPos val="r"/>
              <c:showLegendKey val="0"/>
              <c:showVal val="0"/>
              <c:showCatName val="0"/>
              <c:showSerName val="1"/>
              <c:showPercent val="0"/>
              <c:showBubbleSize val="0"/>
            </c:dLbl>
            <c:txPr>
              <a:bodyPr/>
              <a:lstStyle/>
              <a:p>
                <a:pPr>
                  <a:defRPr sz="1400"/>
                </a:pPr>
                <a:endParaRPr lang="en-US"/>
              </a:p>
            </c:txPr>
            <c:dLblPos val="t"/>
            <c:showLegendKey val="0"/>
            <c:showVal val="0"/>
            <c:showCatName val="0"/>
            <c:showSerName val="1"/>
            <c:showPercent val="0"/>
            <c:showBubbleSize val="0"/>
            <c:showLeaderLines val="0"/>
          </c:dLbls>
          <c:xVal>
            <c:numRef>
              <c:f>'Figure 26'!$B$55</c:f>
              <c:numCache>
                <c:formatCode>0.0</c:formatCode>
                <c:ptCount val="1"/>
                <c:pt idx="0">
                  <c:v>7.13</c:v>
                </c:pt>
              </c:numCache>
            </c:numRef>
          </c:xVal>
          <c:yVal>
            <c:numRef>
              <c:f>'Figure 26'!$C$55</c:f>
              <c:numCache>
                <c:formatCode>General</c:formatCode>
                <c:ptCount val="1"/>
                <c:pt idx="0">
                  <c:v>32.0</c:v>
                </c:pt>
              </c:numCache>
            </c:numRef>
          </c:yVal>
          <c:bubbleSize>
            <c:numRef>
              <c:f>'Figure 26'!$D$55</c:f>
              <c:numCache>
                <c:formatCode>0</c:formatCode>
                <c:ptCount val="1"/>
                <c:pt idx="0">
                  <c:v>9.4</c:v>
                </c:pt>
              </c:numCache>
            </c:numRef>
          </c:bubbleSize>
          <c:bubble3D val="0"/>
        </c:ser>
        <c:ser>
          <c:idx val="2"/>
          <c:order val="1"/>
          <c:tx>
            <c:strRef>
              <c:f>'Figure 26'!$A$57</c:f>
              <c:strCache>
                <c:ptCount val="1"/>
                <c:pt idx="0">
                  <c:v>France</c:v>
                </c:pt>
              </c:strCache>
            </c:strRef>
          </c:tx>
          <c:spPr>
            <a:solidFill>
              <a:schemeClr val="tx1"/>
            </a:solidFill>
            <a:ln w="25400">
              <a:noFill/>
            </a:ln>
          </c:spPr>
          <c:invertIfNegative val="0"/>
          <c:dLbls>
            <c:dLbl>
              <c:idx val="0"/>
              <c:layout>
                <c:manualLayout>
                  <c:x val="-0.0116202974628171"/>
                  <c:y val="0.00732195975503062"/>
                </c:manualLayout>
              </c:layout>
              <c:dLblPos val="r"/>
              <c:showLegendKey val="0"/>
              <c:showVal val="0"/>
              <c:showCatName val="0"/>
              <c:showSerName val="1"/>
              <c:showPercent val="0"/>
              <c:showBubbleSize val="0"/>
            </c:dLbl>
            <c:txPr>
              <a:bodyPr/>
              <a:lstStyle/>
              <a:p>
                <a:pPr>
                  <a:defRPr sz="1400"/>
                </a:pPr>
                <a:endParaRPr lang="en-US"/>
              </a:p>
            </c:txPr>
            <c:showLegendKey val="0"/>
            <c:showVal val="0"/>
            <c:showCatName val="0"/>
            <c:showSerName val="1"/>
            <c:showPercent val="0"/>
            <c:showBubbleSize val="0"/>
            <c:showLeaderLines val="0"/>
          </c:dLbls>
          <c:xVal>
            <c:numRef>
              <c:f>'Figure 26'!$B$57</c:f>
              <c:numCache>
                <c:formatCode>0.0</c:formatCode>
                <c:ptCount val="1"/>
                <c:pt idx="0">
                  <c:v>8.08</c:v>
                </c:pt>
              </c:numCache>
            </c:numRef>
          </c:xVal>
          <c:yVal>
            <c:numRef>
              <c:f>'Figure 26'!$C$57</c:f>
              <c:numCache>
                <c:formatCode>General</c:formatCode>
                <c:ptCount val="1"/>
                <c:pt idx="0">
                  <c:v>25.0</c:v>
                </c:pt>
              </c:numCache>
            </c:numRef>
          </c:yVal>
          <c:bubbleSize>
            <c:numRef>
              <c:f>'Figure 26'!$D$57</c:f>
              <c:numCache>
                <c:formatCode>0</c:formatCode>
                <c:ptCount val="1"/>
                <c:pt idx="0">
                  <c:v>62.8</c:v>
                </c:pt>
              </c:numCache>
            </c:numRef>
          </c:bubbleSize>
          <c:bubble3D val="0"/>
        </c:ser>
        <c:ser>
          <c:idx val="0"/>
          <c:order val="2"/>
          <c:tx>
            <c:strRef>
              <c:f>'Figure 26'!$A$53</c:f>
              <c:strCache>
                <c:ptCount val="1"/>
                <c:pt idx="0">
                  <c:v>Australia</c:v>
                </c:pt>
              </c:strCache>
            </c:strRef>
          </c:tx>
          <c:spPr>
            <a:solidFill>
              <a:schemeClr val="tx1"/>
            </a:solidFill>
          </c:spPr>
          <c:invertIfNegative val="0"/>
          <c:dLbls>
            <c:dLbl>
              <c:idx val="0"/>
              <c:layout>
                <c:manualLayout>
                  <c:x val="-0.147952255968004"/>
                  <c:y val="-0.0369142607174104"/>
                </c:manualLayout>
              </c:layout>
              <c:dLblPos val="r"/>
              <c:showLegendKey val="0"/>
              <c:showVal val="0"/>
              <c:showCatName val="0"/>
              <c:showSerName val="1"/>
              <c:showPercent val="0"/>
              <c:showBubbleSize val="0"/>
            </c:dLbl>
            <c:txPr>
              <a:bodyPr/>
              <a:lstStyle/>
              <a:p>
                <a:pPr>
                  <a:defRPr sz="1400"/>
                </a:pPr>
                <a:endParaRPr lang="en-US"/>
              </a:p>
            </c:txPr>
            <c:showLegendKey val="0"/>
            <c:showVal val="0"/>
            <c:showCatName val="0"/>
            <c:showSerName val="1"/>
            <c:showPercent val="0"/>
            <c:showBubbleSize val="0"/>
            <c:showLeaderLines val="0"/>
          </c:dLbls>
          <c:xVal>
            <c:numRef>
              <c:f>'Figure 26'!$B$53</c:f>
              <c:numCache>
                <c:formatCode>0.0</c:formatCode>
                <c:ptCount val="1"/>
                <c:pt idx="0">
                  <c:v>9.17</c:v>
                </c:pt>
              </c:numCache>
            </c:numRef>
          </c:xVal>
          <c:yVal>
            <c:numRef>
              <c:f>'Figure 26'!$C$53</c:f>
              <c:numCache>
                <c:formatCode>General</c:formatCode>
                <c:ptCount val="1"/>
                <c:pt idx="0">
                  <c:v>6.0</c:v>
                </c:pt>
              </c:numCache>
            </c:numRef>
          </c:yVal>
          <c:bubbleSize>
            <c:numRef>
              <c:f>'Figure 26'!$D$53</c:f>
              <c:numCache>
                <c:formatCode>0</c:formatCode>
                <c:ptCount val="1"/>
                <c:pt idx="0">
                  <c:v>22.3</c:v>
                </c:pt>
              </c:numCache>
            </c:numRef>
          </c:bubbleSize>
          <c:bubble3D val="0"/>
        </c:ser>
        <c:ser>
          <c:idx val="3"/>
          <c:order val="3"/>
          <c:tx>
            <c:strRef>
              <c:f>'Figure 26'!$A$59</c:f>
              <c:strCache>
                <c:ptCount val="1"/>
                <c:pt idx="0">
                  <c:v>Finland</c:v>
                </c:pt>
              </c:strCache>
            </c:strRef>
          </c:tx>
          <c:spPr>
            <a:solidFill>
              <a:schemeClr val="tx1"/>
            </a:solidFill>
            <a:ln w="25400">
              <a:solidFill>
                <a:schemeClr val="bg1"/>
              </a:solidFill>
            </a:ln>
          </c:spPr>
          <c:invertIfNegative val="0"/>
          <c:dLbls>
            <c:dLbl>
              <c:idx val="0"/>
              <c:layout>
                <c:manualLayout>
                  <c:x val="-0.0157106611673541"/>
                  <c:y val="0.00444426946631663"/>
                </c:manualLayout>
              </c:layout>
              <c:dLblPos val="r"/>
              <c:showLegendKey val="0"/>
              <c:showVal val="0"/>
              <c:showCatName val="0"/>
              <c:showSerName val="1"/>
              <c:showPercent val="0"/>
              <c:showBubbleSize val="0"/>
            </c:dLbl>
            <c:txPr>
              <a:bodyPr/>
              <a:lstStyle/>
              <a:p>
                <a:pPr>
                  <a:defRPr sz="1400"/>
                </a:pPr>
                <a:endParaRPr lang="en-US"/>
              </a:p>
            </c:txPr>
            <c:showLegendKey val="0"/>
            <c:showVal val="0"/>
            <c:showCatName val="0"/>
            <c:showSerName val="1"/>
            <c:showPercent val="0"/>
            <c:showBubbleSize val="0"/>
            <c:showLeaderLines val="0"/>
          </c:dLbls>
          <c:xVal>
            <c:numRef>
              <c:f>'Figure 26'!$B$59</c:f>
              <c:numCache>
                <c:formatCode>0.0</c:formatCode>
                <c:ptCount val="1"/>
                <c:pt idx="0">
                  <c:v>7.46</c:v>
                </c:pt>
              </c:numCache>
            </c:numRef>
          </c:xVal>
          <c:yVal>
            <c:numRef>
              <c:f>'Figure 26'!$C$59</c:f>
              <c:numCache>
                <c:formatCode>General</c:formatCode>
                <c:ptCount val="1"/>
                <c:pt idx="0">
                  <c:v>31.0</c:v>
                </c:pt>
              </c:numCache>
            </c:numRef>
          </c:yVal>
          <c:bubbleSize>
            <c:numRef>
              <c:f>'Figure 26'!$D$59</c:f>
              <c:numCache>
                <c:formatCode>0</c:formatCode>
                <c:ptCount val="1"/>
                <c:pt idx="0">
                  <c:v>5.4</c:v>
                </c:pt>
              </c:numCache>
            </c:numRef>
          </c:bubbleSize>
          <c:bubble3D val="0"/>
        </c:ser>
        <c:ser>
          <c:idx val="4"/>
          <c:order val="4"/>
          <c:tx>
            <c:strRef>
              <c:f>'Figure 26'!$A$61</c:f>
              <c:strCache>
                <c:ptCount val="1"/>
                <c:pt idx="0">
                  <c:v>Germany</c:v>
                </c:pt>
              </c:strCache>
            </c:strRef>
          </c:tx>
          <c:spPr>
            <a:solidFill>
              <a:schemeClr val="tx1"/>
            </a:solidFill>
            <a:ln w="25400">
              <a:noFill/>
            </a:ln>
          </c:spPr>
          <c:invertIfNegative val="0"/>
          <c:dLbls>
            <c:dLbl>
              <c:idx val="0"/>
              <c:layout>
                <c:manualLayout>
                  <c:x val="-0.015645371577575"/>
                  <c:y val="0.0329575021682567"/>
                </c:manualLayout>
              </c:layout>
              <c:dLblPos val="r"/>
              <c:showLegendKey val="0"/>
              <c:showVal val="0"/>
              <c:showCatName val="0"/>
              <c:showSerName val="1"/>
              <c:showPercent val="0"/>
              <c:showBubbleSize val="0"/>
            </c:dLbl>
            <c:txPr>
              <a:bodyPr/>
              <a:lstStyle/>
              <a:p>
                <a:pPr>
                  <a:defRPr sz="1400"/>
                </a:pPr>
                <a:endParaRPr lang="en-US"/>
              </a:p>
            </c:txPr>
            <c:showLegendKey val="0"/>
            <c:showVal val="0"/>
            <c:showCatName val="0"/>
            <c:showSerName val="1"/>
            <c:showPercent val="0"/>
            <c:showBubbleSize val="0"/>
            <c:showLeaderLines val="0"/>
          </c:dLbls>
          <c:xVal>
            <c:numRef>
              <c:f>'Figure 26'!$B$61</c:f>
              <c:numCache>
                <c:formatCode>0.0</c:formatCode>
                <c:ptCount val="1"/>
                <c:pt idx="0">
                  <c:v>10.88</c:v>
                </c:pt>
              </c:numCache>
            </c:numRef>
          </c:xVal>
          <c:yVal>
            <c:numRef>
              <c:f>'Figure 26'!$C$61</c:f>
              <c:numCache>
                <c:formatCode>General</c:formatCode>
                <c:ptCount val="1"/>
                <c:pt idx="0">
                  <c:v>34.0</c:v>
                </c:pt>
              </c:numCache>
            </c:numRef>
          </c:yVal>
          <c:bubbleSize>
            <c:numRef>
              <c:f>'Figure 26'!$D$61</c:f>
              <c:numCache>
                <c:formatCode>0</c:formatCode>
                <c:ptCount val="1"/>
                <c:pt idx="0">
                  <c:v>82.3</c:v>
                </c:pt>
              </c:numCache>
            </c:numRef>
          </c:bubbleSize>
          <c:bubble3D val="0"/>
        </c:ser>
        <c:ser>
          <c:idx val="5"/>
          <c:order val="5"/>
          <c:tx>
            <c:strRef>
              <c:f>'Figure 26'!$A$63</c:f>
              <c:strCache>
                <c:ptCount val="1"/>
                <c:pt idx="0">
                  <c:v>Denmark</c:v>
                </c:pt>
              </c:strCache>
            </c:strRef>
          </c:tx>
          <c:spPr>
            <a:solidFill>
              <a:schemeClr val="tx1"/>
            </a:solidFill>
            <a:ln w="25400">
              <a:noFill/>
            </a:ln>
          </c:spPr>
          <c:invertIfNegative val="0"/>
          <c:dLbls>
            <c:dLbl>
              <c:idx val="0"/>
              <c:layout>
                <c:manualLayout>
                  <c:x val="-0.115402949631296"/>
                  <c:y val="-0.031926334208224"/>
                </c:manualLayout>
              </c:layout>
              <c:dLblPos val="r"/>
              <c:showLegendKey val="0"/>
              <c:showVal val="0"/>
              <c:showCatName val="0"/>
              <c:showSerName val="1"/>
              <c:showPercent val="0"/>
              <c:showBubbleSize val="0"/>
            </c:dLbl>
            <c:txPr>
              <a:bodyPr/>
              <a:lstStyle/>
              <a:p>
                <a:pPr>
                  <a:defRPr sz="1400"/>
                </a:pPr>
                <a:endParaRPr lang="en-US"/>
              </a:p>
            </c:txPr>
            <c:dLblPos val="l"/>
            <c:showLegendKey val="0"/>
            <c:showVal val="0"/>
            <c:showCatName val="0"/>
            <c:showSerName val="1"/>
            <c:showPercent val="0"/>
            <c:showBubbleSize val="0"/>
            <c:showLeaderLines val="0"/>
          </c:dLbls>
          <c:xVal>
            <c:numRef>
              <c:f>'Figure 26'!$B$63</c:f>
              <c:numCache>
                <c:formatCode>0.0</c:formatCode>
                <c:ptCount val="1"/>
                <c:pt idx="0">
                  <c:v>6.41</c:v>
                </c:pt>
              </c:numCache>
            </c:numRef>
          </c:xVal>
          <c:yVal>
            <c:numRef>
              <c:f>'Figure 26'!$C$63</c:f>
              <c:numCache>
                <c:formatCode>General</c:formatCode>
                <c:ptCount val="1"/>
                <c:pt idx="0">
                  <c:v>34.0</c:v>
                </c:pt>
              </c:numCache>
            </c:numRef>
          </c:yVal>
          <c:bubbleSize>
            <c:numRef>
              <c:f>'Figure 26'!$D$63</c:f>
              <c:numCache>
                <c:formatCode>0</c:formatCode>
                <c:ptCount val="1"/>
                <c:pt idx="0">
                  <c:v>5.6</c:v>
                </c:pt>
              </c:numCache>
            </c:numRef>
          </c:bubbleSize>
          <c:bubble3D val="0"/>
        </c:ser>
        <c:ser>
          <c:idx val="6"/>
          <c:order val="6"/>
          <c:tx>
            <c:strRef>
              <c:f>'Figure 26'!$A$54</c:f>
              <c:strCache>
                <c:ptCount val="1"/>
                <c:pt idx="0">
                  <c:v>Netherlands</c:v>
                </c:pt>
              </c:strCache>
            </c:strRef>
          </c:tx>
          <c:spPr>
            <a:solidFill>
              <a:schemeClr val="tx1"/>
            </a:solidFill>
            <a:ln w="25400">
              <a:noFill/>
            </a:ln>
          </c:spPr>
          <c:invertIfNegative val="0"/>
          <c:dLbls>
            <c:dLbl>
              <c:idx val="0"/>
              <c:layout>
                <c:manualLayout>
                  <c:x val="-0.177722409698788"/>
                  <c:y val="-0.0234449693788276"/>
                </c:manualLayout>
              </c:layout>
              <c:dLblPos val="r"/>
              <c:showLegendKey val="0"/>
              <c:showVal val="0"/>
              <c:showCatName val="0"/>
              <c:showSerName val="1"/>
              <c:showPercent val="0"/>
              <c:showBubbleSize val="0"/>
            </c:dLbl>
            <c:txPr>
              <a:bodyPr/>
              <a:lstStyle/>
              <a:p>
                <a:pPr>
                  <a:defRPr sz="1400"/>
                </a:pPr>
                <a:endParaRPr lang="en-US"/>
              </a:p>
            </c:txPr>
            <c:dLblPos val="t"/>
            <c:showLegendKey val="0"/>
            <c:showVal val="0"/>
            <c:showCatName val="0"/>
            <c:showSerName val="1"/>
            <c:showPercent val="0"/>
            <c:showBubbleSize val="0"/>
            <c:showLeaderLines val="0"/>
          </c:dLbls>
          <c:xVal>
            <c:numRef>
              <c:f>'Figure 26'!$B$54</c:f>
              <c:numCache>
                <c:formatCode>0.0</c:formatCode>
                <c:ptCount val="1"/>
                <c:pt idx="0">
                  <c:v>6.33</c:v>
                </c:pt>
              </c:numCache>
            </c:numRef>
          </c:xVal>
          <c:yVal>
            <c:numRef>
              <c:f>'Figure 26'!$C$54</c:f>
              <c:numCache>
                <c:formatCode>General</c:formatCode>
                <c:ptCount val="1"/>
                <c:pt idx="0">
                  <c:v>51.0</c:v>
                </c:pt>
              </c:numCache>
            </c:numRef>
          </c:yVal>
          <c:bubbleSize>
            <c:numRef>
              <c:f>'Figure 26'!$D$54</c:f>
              <c:numCache>
                <c:formatCode>0</c:formatCode>
                <c:ptCount val="1"/>
                <c:pt idx="0">
                  <c:v>16.6</c:v>
                </c:pt>
              </c:numCache>
            </c:numRef>
          </c:bubbleSize>
          <c:bubble3D val="0"/>
        </c:ser>
        <c:ser>
          <c:idx val="12"/>
          <c:order val="7"/>
          <c:tx>
            <c:strRef>
              <c:f>'Figure 26'!$A$65</c:f>
              <c:strCache>
                <c:ptCount val="1"/>
                <c:pt idx="0">
                  <c:v>Japan</c:v>
                </c:pt>
              </c:strCache>
            </c:strRef>
          </c:tx>
          <c:spPr>
            <a:solidFill>
              <a:schemeClr val="tx1"/>
            </a:solidFill>
            <a:ln w="25400">
              <a:noFill/>
            </a:ln>
          </c:spPr>
          <c:invertIfNegative val="0"/>
          <c:dLbls>
            <c:dLbl>
              <c:idx val="0"/>
              <c:layout>
                <c:manualLayout>
                  <c:x val="-0.0111111111111111"/>
                  <c:y val="-0.0266666666666667"/>
                </c:manualLayout>
              </c:layout>
              <c:dLblPos val="r"/>
              <c:showLegendKey val="0"/>
              <c:showVal val="0"/>
              <c:showCatName val="0"/>
              <c:showSerName val="1"/>
              <c:showPercent val="0"/>
              <c:showBubbleSize val="0"/>
            </c:dLbl>
            <c:txPr>
              <a:bodyPr/>
              <a:lstStyle/>
              <a:p>
                <a:pPr>
                  <a:defRPr sz="1400"/>
                </a:pPr>
                <a:endParaRPr lang="en-US"/>
              </a:p>
            </c:txPr>
            <c:showLegendKey val="0"/>
            <c:showVal val="0"/>
            <c:showCatName val="0"/>
            <c:showSerName val="1"/>
            <c:showPercent val="0"/>
            <c:showBubbleSize val="0"/>
            <c:showLeaderLines val="0"/>
          </c:dLbls>
          <c:xVal>
            <c:numRef>
              <c:f>'Figure 26'!$B$65</c:f>
              <c:numCache>
                <c:formatCode>0.0</c:formatCode>
                <c:ptCount val="1"/>
                <c:pt idx="0">
                  <c:v>9.51</c:v>
                </c:pt>
              </c:numCache>
            </c:numRef>
          </c:xVal>
          <c:yVal>
            <c:numRef>
              <c:f>'Figure 26'!$C$65</c:f>
              <c:numCache>
                <c:formatCode>General</c:formatCode>
                <c:ptCount val="1"/>
                <c:pt idx="0">
                  <c:v>16.0</c:v>
                </c:pt>
              </c:numCache>
            </c:numRef>
          </c:yVal>
          <c:bubbleSize>
            <c:numRef>
              <c:f>'Figure 26'!$D$65</c:f>
              <c:numCache>
                <c:formatCode>0</c:formatCode>
                <c:ptCount val="1"/>
                <c:pt idx="0">
                  <c:v>126.6</c:v>
                </c:pt>
              </c:numCache>
            </c:numRef>
          </c:bubbleSize>
          <c:bubble3D val="0"/>
        </c:ser>
        <c:ser>
          <c:idx val="9"/>
          <c:order val="8"/>
          <c:tx>
            <c:strRef>
              <c:f>'Figure 26'!$A$60</c:f>
              <c:strCache>
                <c:ptCount val="1"/>
                <c:pt idx="0">
                  <c:v>Ireland</c:v>
                </c:pt>
              </c:strCache>
            </c:strRef>
          </c:tx>
          <c:spPr>
            <a:solidFill>
              <a:schemeClr val="tx1"/>
            </a:solidFill>
            <a:ln w="25400">
              <a:solidFill>
                <a:schemeClr val="bg1"/>
              </a:solidFill>
            </a:ln>
          </c:spPr>
          <c:invertIfNegative val="0"/>
          <c:dLbls>
            <c:dLbl>
              <c:idx val="0"/>
              <c:layout>
                <c:manualLayout>
                  <c:x val="-0.0239792525934258"/>
                  <c:y val="0.0592964129483814"/>
                </c:manualLayout>
              </c:layout>
              <c:spPr/>
              <c:txPr>
                <a:bodyPr rot="5400000" vert="horz"/>
                <a:lstStyle/>
                <a:p>
                  <a:pPr>
                    <a:defRPr sz="1400"/>
                  </a:pPr>
                  <a:endParaRPr lang="en-US"/>
                </a:p>
              </c:txPr>
              <c:dLblPos val="r"/>
              <c:showLegendKey val="0"/>
              <c:showVal val="0"/>
              <c:showCatName val="0"/>
              <c:showSerName val="1"/>
              <c:showPercent val="0"/>
              <c:showBubbleSize val="0"/>
            </c:dLbl>
            <c:txPr>
              <a:bodyPr/>
              <a:lstStyle/>
              <a:p>
                <a:pPr>
                  <a:defRPr sz="1400"/>
                </a:pPr>
                <a:endParaRPr lang="en-US"/>
              </a:p>
            </c:txPr>
            <c:showLegendKey val="0"/>
            <c:showVal val="0"/>
            <c:showCatName val="0"/>
            <c:showSerName val="1"/>
            <c:showPercent val="0"/>
            <c:showBubbleSize val="0"/>
            <c:showLeaderLines val="0"/>
          </c:dLbls>
          <c:xVal>
            <c:numRef>
              <c:f>'Figure 26'!$B$60</c:f>
              <c:numCache>
                <c:formatCode>0.0</c:formatCode>
                <c:ptCount val="1"/>
                <c:pt idx="0">
                  <c:v>10.5</c:v>
                </c:pt>
              </c:numCache>
            </c:numRef>
          </c:xVal>
          <c:yVal>
            <c:numRef>
              <c:f>'Figure 26'!$C$60</c:f>
              <c:numCache>
                <c:formatCode>General</c:formatCode>
                <c:ptCount val="1"/>
                <c:pt idx="0">
                  <c:v>13.0</c:v>
                </c:pt>
              </c:numCache>
            </c:numRef>
          </c:yVal>
          <c:bubbleSize>
            <c:numRef>
              <c:f>'Figure 26'!$D$60</c:f>
              <c:numCache>
                <c:formatCode>0</c:formatCode>
                <c:ptCount val="1"/>
                <c:pt idx="0">
                  <c:v>4.5</c:v>
                </c:pt>
              </c:numCache>
            </c:numRef>
          </c:bubbleSize>
          <c:bubble3D val="0"/>
        </c:ser>
        <c:ser>
          <c:idx val="7"/>
          <c:order val="9"/>
          <c:tx>
            <c:strRef>
              <c:f>'Figure 26'!$A$56</c:f>
              <c:strCache>
                <c:ptCount val="1"/>
                <c:pt idx="0">
                  <c:v>Norway</c:v>
                </c:pt>
              </c:strCache>
            </c:strRef>
          </c:tx>
          <c:spPr>
            <a:solidFill>
              <a:schemeClr val="tx1"/>
            </a:solidFill>
            <a:ln w="25400">
              <a:solidFill>
                <a:schemeClr val="bg1"/>
              </a:solidFill>
            </a:ln>
          </c:spPr>
          <c:invertIfNegative val="0"/>
          <c:dLbls>
            <c:dLbl>
              <c:idx val="0"/>
              <c:layout>
                <c:manualLayout>
                  <c:x val="-0.136154855643045"/>
                  <c:y val="-0.0143646544181977"/>
                </c:manualLayout>
              </c:layout>
              <c:dLblPos val="r"/>
              <c:showLegendKey val="0"/>
              <c:showVal val="0"/>
              <c:showCatName val="0"/>
              <c:showSerName val="1"/>
              <c:showPercent val="0"/>
              <c:showBubbleSize val="0"/>
            </c:dLbl>
            <c:txPr>
              <a:bodyPr/>
              <a:lstStyle/>
              <a:p>
                <a:pPr>
                  <a:defRPr sz="1400"/>
                </a:pPr>
                <a:endParaRPr lang="en-US"/>
              </a:p>
            </c:txPr>
            <c:dLblPos val="l"/>
            <c:showLegendKey val="0"/>
            <c:showVal val="0"/>
            <c:showCatName val="0"/>
            <c:showSerName val="1"/>
            <c:showPercent val="0"/>
            <c:showBubbleSize val="0"/>
            <c:showLeaderLines val="0"/>
          </c:dLbls>
          <c:xVal>
            <c:numRef>
              <c:f>'Figure 26'!$B$56</c:f>
              <c:numCache>
                <c:formatCode>0.0</c:formatCode>
                <c:ptCount val="1"/>
                <c:pt idx="0">
                  <c:v>7.94</c:v>
                </c:pt>
              </c:numCache>
            </c:numRef>
          </c:xVal>
          <c:yVal>
            <c:numRef>
              <c:f>'Figure 26'!$C$56</c:f>
              <c:numCache>
                <c:formatCode>General</c:formatCode>
                <c:ptCount val="1"/>
                <c:pt idx="0">
                  <c:v>26.0</c:v>
                </c:pt>
              </c:numCache>
            </c:numRef>
          </c:yVal>
          <c:bubbleSize>
            <c:numRef>
              <c:f>'Figure 26'!$D$56</c:f>
              <c:numCache>
                <c:formatCode>0</c:formatCode>
                <c:ptCount val="1"/>
                <c:pt idx="0">
                  <c:v>4.9</c:v>
                </c:pt>
              </c:numCache>
            </c:numRef>
          </c:bubbleSize>
          <c:bubble3D val="0"/>
        </c:ser>
        <c:ser>
          <c:idx val="8"/>
          <c:order val="10"/>
          <c:tx>
            <c:strRef>
              <c:f>'Figure 26'!$A$58</c:f>
              <c:strCache>
                <c:ptCount val="1"/>
                <c:pt idx="0">
                  <c:v>Canada</c:v>
                </c:pt>
              </c:strCache>
            </c:strRef>
          </c:tx>
          <c:spPr>
            <a:solidFill>
              <a:schemeClr val="tx1"/>
            </a:solidFill>
            <a:ln w="25400">
              <a:noFill/>
            </a:ln>
          </c:spPr>
          <c:invertIfNegative val="0"/>
          <c:dLbls>
            <c:dLbl>
              <c:idx val="0"/>
              <c:layout>
                <c:manualLayout>
                  <c:x val="-0.0141941007374078"/>
                  <c:y val="-0.00123727034120735"/>
                </c:manualLayout>
              </c:layout>
              <c:dLblPos val="r"/>
              <c:showLegendKey val="0"/>
              <c:showVal val="0"/>
              <c:showCatName val="0"/>
              <c:showSerName val="1"/>
              <c:showPercent val="0"/>
              <c:showBubbleSize val="0"/>
            </c:dLbl>
            <c:txPr>
              <a:bodyPr/>
              <a:lstStyle/>
              <a:p>
                <a:pPr>
                  <a:defRPr sz="1400"/>
                </a:pPr>
                <a:endParaRPr lang="en-US"/>
              </a:p>
            </c:txPr>
            <c:dLblPos val="b"/>
            <c:showLegendKey val="0"/>
            <c:showVal val="0"/>
            <c:showCatName val="0"/>
            <c:showSerName val="1"/>
            <c:showPercent val="0"/>
            <c:showBubbleSize val="0"/>
            <c:showLeaderLines val="0"/>
          </c:dLbls>
          <c:xVal>
            <c:numRef>
              <c:f>'Figure 26'!$B$58</c:f>
              <c:numCache>
                <c:formatCode>0.0</c:formatCode>
                <c:ptCount val="1"/>
                <c:pt idx="0">
                  <c:v>12.12</c:v>
                </c:pt>
              </c:numCache>
            </c:numRef>
          </c:xVal>
          <c:yVal>
            <c:numRef>
              <c:f>'Figure 26'!$C$58</c:f>
              <c:numCache>
                <c:formatCode>General</c:formatCode>
                <c:ptCount val="1"/>
                <c:pt idx="0">
                  <c:v>12.0</c:v>
                </c:pt>
              </c:numCache>
            </c:numRef>
          </c:yVal>
          <c:bubbleSize>
            <c:numRef>
              <c:f>'Figure 26'!$D$58</c:f>
              <c:numCache>
                <c:formatCode>0</c:formatCode>
                <c:ptCount val="1"/>
                <c:pt idx="0">
                  <c:v>34.0</c:v>
                </c:pt>
              </c:numCache>
            </c:numRef>
          </c:bubbleSize>
          <c:bubble3D val="0"/>
        </c:ser>
        <c:ser>
          <c:idx val="10"/>
          <c:order val="11"/>
          <c:tx>
            <c:strRef>
              <c:f>'Figure 26'!$A$62</c:f>
              <c:strCache>
                <c:ptCount val="1"/>
                <c:pt idx="0">
                  <c:v>United Kingdom</c:v>
                </c:pt>
              </c:strCache>
            </c:strRef>
          </c:tx>
          <c:spPr>
            <a:solidFill>
              <a:schemeClr val="tx1"/>
            </a:solidFill>
            <a:ln w="25400">
              <a:noFill/>
            </a:ln>
          </c:spPr>
          <c:invertIfNegative val="0"/>
          <c:dLbls>
            <c:dLbl>
              <c:idx val="0"/>
              <c:layout>
                <c:manualLayout>
                  <c:x val="-0.0114126004783953"/>
                  <c:y val="0.0357560898989968"/>
                </c:manualLayout>
              </c:layout>
              <c:dLblPos val="r"/>
              <c:showLegendKey val="0"/>
              <c:showVal val="0"/>
              <c:showCatName val="0"/>
              <c:showSerName val="1"/>
              <c:showPercent val="0"/>
              <c:showBubbleSize val="0"/>
            </c:dLbl>
            <c:txPr>
              <a:bodyPr/>
              <a:lstStyle/>
              <a:p>
                <a:pPr>
                  <a:defRPr sz="1400"/>
                </a:pPr>
                <a:endParaRPr lang="en-US"/>
              </a:p>
            </c:txPr>
            <c:dLblPos val="b"/>
            <c:showLegendKey val="0"/>
            <c:showVal val="0"/>
            <c:showCatName val="0"/>
            <c:showSerName val="1"/>
            <c:showPercent val="0"/>
            <c:showBubbleSize val="0"/>
            <c:showLeaderLines val="0"/>
          </c:dLbls>
          <c:xVal>
            <c:numRef>
              <c:f>'Figure 26'!$B$62</c:f>
              <c:numCache>
                <c:formatCode>0.0</c:formatCode>
                <c:ptCount val="1"/>
                <c:pt idx="0">
                  <c:v>12.93</c:v>
                </c:pt>
              </c:numCache>
            </c:numRef>
          </c:xVal>
          <c:yVal>
            <c:numRef>
              <c:f>'Figure 26'!$C$62</c:f>
              <c:numCache>
                <c:formatCode>General</c:formatCode>
                <c:ptCount val="1"/>
                <c:pt idx="0">
                  <c:v>24.0</c:v>
                </c:pt>
              </c:numCache>
            </c:numRef>
          </c:yVal>
          <c:bubbleSize>
            <c:numRef>
              <c:f>'Figure 26'!$D$62</c:f>
              <c:numCache>
                <c:formatCode>0</c:formatCode>
                <c:ptCount val="1"/>
                <c:pt idx="0">
                  <c:v>62.0</c:v>
                </c:pt>
              </c:numCache>
            </c:numRef>
          </c:bubbleSize>
          <c:bubble3D val="0"/>
        </c:ser>
        <c:ser>
          <c:idx val="11"/>
          <c:order val="12"/>
          <c:tx>
            <c:strRef>
              <c:f>'Figure 26'!$A$64</c:f>
              <c:strCache>
                <c:ptCount val="1"/>
                <c:pt idx="0">
                  <c:v>United States</c:v>
                </c:pt>
              </c:strCache>
            </c:strRef>
          </c:tx>
          <c:spPr>
            <a:solidFill>
              <a:schemeClr val="tx1"/>
            </a:solidFill>
            <a:ln w="25400">
              <a:noFill/>
            </a:ln>
          </c:spPr>
          <c:invertIfNegative val="0"/>
          <c:dLbls>
            <c:txPr>
              <a:bodyPr/>
              <a:lstStyle/>
              <a:p>
                <a:pPr>
                  <a:defRPr sz="1400"/>
                </a:pPr>
                <a:endParaRPr lang="en-US"/>
              </a:p>
            </c:txPr>
            <c:dLblPos val="r"/>
            <c:showLegendKey val="0"/>
            <c:showVal val="0"/>
            <c:showCatName val="0"/>
            <c:showSerName val="1"/>
            <c:showPercent val="0"/>
            <c:showBubbleSize val="0"/>
            <c:showLeaderLines val="0"/>
          </c:dLbls>
          <c:xVal>
            <c:numRef>
              <c:f>'Figure 26'!$B$64</c:f>
              <c:numCache>
                <c:formatCode>0.0</c:formatCode>
                <c:ptCount val="1"/>
                <c:pt idx="0">
                  <c:v>19.34</c:v>
                </c:pt>
              </c:numCache>
            </c:numRef>
          </c:xVal>
          <c:yVal>
            <c:numRef>
              <c:f>'Figure 26'!$C$64</c:f>
              <c:numCache>
                <c:formatCode>General</c:formatCode>
                <c:ptCount val="1"/>
                <c:pt idx="0">
                  <c:v>3.5</c:v>
                </c:pt>
              </c:numCache>
            </c:numRef>
          </c:yVal>
          <c:bubbleSize>
            <c:numRef>
              <c:f>'Figure 26'!$D$64</c:f>
              <c:numCache>
                <c:formatCode>0</c:formatCode>
                <c:ptCount val="1"/>
                <c:pt idx="0">
                  <c:v>310.4</c:v>
                </c:pt>
              </c:numCache>
            </c:numRef>
          </c:bubbleSize>
          <c:bubble3D val="0"/>
        </c:ser>
        <c:dLbls>
          <c:showLegendKey val="0"/>
          <c:showVal val="0"/>
          <c:showCatName val="0"/>
          <c:showSerName val="0"/>
          <c:showPercent val="0"/>
          <c:showBubbleSize val="0"/>
        </c:dLbls>
        <c:bubbleScale val="100"/>
        <c:showNegBubbles val="0"/>
        <c:axId val="2120145992"/>
        <c:axId val="2120151832"/>
      </c:bubbleChart>
      <c:valAx>
        <c:axId val="2120145992"/>
        <c:scaling>
          <c:orientation val="minMax"/>
        </c:scaling>
        <c:delete val="0"/>
        <c:axPos val="b"/>
        <c:majorGridlines/>
        <c:title>
          <c:tx>
            <c:rich>
              <a:bodyPr/>
              <a:lstStyle/>
              <a:p>
                <a:pPr>
                  <a:defRPr/>
                </a:pPr>
                <a:r>
                  <a:rPr lang="en-US" sz="1400"/>
                  <a:t>Inequality: Income share of the best-off one percent of the population (% all income taken by this group)</a:t>
                </a:r>
              </a:p>
            </c:rich>
          </c:tx>
          <c:layout>
            <c:manualLayout>
              <c:xMode val="edge"/>
              <c:yMode val="edge"/>
              <c:x val="0.133731957988558"/>
              <c:y val="0.91866681764337"/>
            </c:manualLayout>
          </c:layout>
          <c:overlay val="0"/>
        </c:title>
        <c:numFmt formatCode="0.0" sourceLinked="1"/>
        <c:majorTickMark val="out"/>
        <c:minorTickMark val="none"/>
        <c:tickLblPos val="nextTo"/>
        <c:txPr>
          <a:bodyPr rot="0" vert="horz"/>
          <a:lstStyle/>
          <a:p>
            <a:pPr>
              <a:defRPr sz="1600" b="0" i="0" u="none" strike="noStrike" baseline="0">
                <a:solidFill>
                  <a:srgbClr val="000000"/>
                </a:solidFill>
                <a:latin typeface="Calibri"/>
                <a:ea typeface="Calibri"/>
                <a:cs typeface="Calibri"/>
              </a:defRPr>
            </a:pPr>
            <a:endParaRPr lang="en-US"/>
          </a:p>
        </c:txPr>
        <c:crossAx val="2120151832"/>
        <c:crosses val="autoZero"/>
        <c:crossBetween val="midCat"/>
      </c:valAx>
      <c:valAx>
        <c:axId val="2120151832"/>
        <c:scaling>
          <c:orientation val="minMax"/>
          <c:min val="0.0"/>
        </c:scaling>
        <c:delete val="0"/>
        <c:axPos val="l"/>
        <c:majorGridlines/>
        <c:title>
          <c:tx>
            <c:rich>
              <a:bodyPr rot="-5400000" vert="horz"/>
              <a:lstStyle/>
              <a:p>
                <a:pPr>
                  <a:defRPr/>
                </a:pPr>
                <a:r>
                  <a:rPr lang="en-US" sz="1400"/>
                  <a:t>Proportion</a:t>
                </a:r>
                <a:r>
                  <a:rPr lang="en-US" sz="1400" baseline="0"/>
                  <a:t> of the population who cycle or walk to work as their main form of transport</a:t>
                </a:r>
                <a:endParaRPr lang="en-US" sz="1400"/>
              </a:p>
            </c:rich>
          </c:tx>
          <c:layout/>
          <c:overlay val="0"/>
        </c:title>
        <c:numFmt formatCode="General" sourceLinked="1"/>
        <c:majorTickMark val="out"/>
        <c:minorTickMark val="none"/>
        <c:tickLblPos val="nextTo"/>
        <c:txPr>
          <a:bodyPr/>
          <a:lstStyle/>
          <a:p>
            <a:pPr>
              <a:defRPr sz="1600"/>
            </a:pPr>
            <a:endParaRPr lang="en-US"/>
          </a:p>
        </c:txPr>
        <c:crossAx val="2120145992"/>
        <c:crosses val="autoZero"/>
        <c:crossBetween val="midCat"/>
      </c:valAx>
    </c:plotArea>
    <c:plotVisOnly val="0"/>
    <c:dispBlanksAs val="gap"/>
    <c:showDLblsOverMax val="0"/>
  </c:chart>
  <c:printSettings>
    <c:headerFooter/>
    <c:pageMargins b="1.0" l="0.75" r="0.75" t="1.0" header="0.5" footer="0.5"/>
    <c:pageSetup paperSize="9" orientation="portrait" horizontalDpi="-4" verticalDpi="-4"/>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929941541616"/>
          <c:y val="0.113372093023256"/>
          <c:w val="0.799348108167526"/>
          <c:h val="0.706395348837209"/>
        </c:manualLayout>
      </c:layout>
      <c:scatterChart>
        <c:scatterStyle val="smoothMarker"/>
        <c:varyColors val="0"/>
        <c:ser>
          <c:idx val="1"/>
          <c:order val="1"/>
          <c:tx>
            <c:v>School Leaving Age</c:v>
          </c:tx>
          <c:spPr>
            <a:ln w="3175">
              <a:solidFill>
                <a:srgbClr val="FFFFFF"/>
              </a:solidFill>
              <a:prstDash val="lgDash"/>
            </a:ln>
          </c:spPr>
          <c:marker>
            <c:symbol val="x"/>
            <c:size val="7"/>
            <c:spPr>
              <a:solidFill>
                <a:srgbClr val="808080"/>
              </a:solidFill>
              <a:ln>
                <a:solidFill>
                  <a:srgbClr val="FFFFFF"/>
                </a:solidFill>
                <a:prstDash val="solid"/>
              </a:ln>
            </c:spPr>
          </c:marker>
          <c:dPt>
            <c:idx val="12"/>
            <c:marker>
              <c:spPr>
                <a:solidFill>
                  <a:srgbClr val="808080"/>
                </a:solidFill>
                <a:ln>
                  <a:solidFill>
                    <a:srgbClr val="DD0806"/>
                  </a:solidFill>
                  <a:prstDash val="solid"/>
                </a:ln>
              </c:spPr>
            </c:marker>
            <c:bubble3D val="0"/>
            <c:spPr>
              <a:ln w="3175">
                <a:solidFill>
                  <a:srgbClr val="FFFFFF"/>
                </a:solidFill>
                <a:prstDash val="lgDash"/>
              </a:ln>
            </c:spPr>
          </c:dPt>
          <c:xVal>
            <c:numRef>
              <c:f>'Figure 3'!$H$42:$H$54</c:f>
              <c:numCache>
                <c:formatCode>General</c:formatCode>
                <c:ptCount val="13"/>
                <c:pt idx="0">
                  <c:v>1876.0</c:v>
                </c:pt>
                <c:pt idx="1">
                  <c:v>1898.0</c:v>
                </c:pt>
                <c:pt idx="2">
                  <c:v>1899.0</c:v>
                </c:pt>
                <c:pt idx="3">
                  <c:v>1917.0</c:v>
                </c:pt>
                <c:pt idx="4">
                  <c:v>1918.0</c:v>
                </c:pt>
                <c:pt idx="5">
                  <c:v>1943.0</c:v>
                </c:pt>
                <c:pt idx="6">
                  <c:v>1944.0</c:v>
                </c:pt>
                <c:pt idx="7">
                  <c:v>1971.0</c:v>
                </c:pt>
                <c:pt idx="8">
                  <c:v>1972.0</c:v>
                </c:pt>
                <c:pt idx="9">
                  <c:v>2012.0</c:v>
                </c:pt>
                <c:pt idx="10">
                  <c:v>2013.0</c:v>
                </c:pt>
                <c:pt idx="11">
                  <c:v>2014.0</c:v>
                </c:pt>
                <c:pt idx="12">
                  <c:v>2015.0</c:v>
                </c:pt>
              </c:numCache>
            </c:numRef>
          </c:xVal>
          <c:yVal>
            <c:numRef>
              <c:f>'Figure 3'!$I$42:$I$54</c:f>
              <c:numCache>
                <c:formatCode>General</c:formatCode>
                <c:ptCount val="13"/>
                <c:pt idx="0">
                  <c:v>10.0</c:v>
                </c:pt>
                <c:pt idx="1">
                  <c:v>10.0</c:v>
                </c:pt>
                <c:pt idx="2">
                  <c:v>12.0</c:v>
                </c:pt>
                <c:pt idx="3">
                  <c:v>12.0</c:v>
                </c:pt>
                <c:pt idx="4">
                  <c:v>14.0</c:v>
                </c:pt>
                <c:pt idx="5">
                  <c:v>14.0</c:v>
                </c:pt>
                <c:pt idx="6">
                  <c:v>15.0</c:v>
                </c:pt>
                <c:pt idx="7">
                  <c:v>15.0</c:v>
                </c:pt>
                <c:pt idx="8">
                  <c:v>16.0</c:v>
                </c:pt>
                <c:pt idx="9">
                  <c:v>16.0</c:v>
                </c:pt>
                <c:pt idx="10">
                  <c:v>17.0</c:v>
                </c:pt>
                <c:pt idx="11">
                  <c:v>17.0</c:v>
                </c:pt>
                <c:pt idx="12">
                  <c:v>18.0</c:v>
                </c:pt>
              </c:numCache>
            </c:numRef>
          </c:yVal>
          <c:smooth val="0"/>
        </c:ser>
        <c:dLbls>
          <c:showLegendKey val="0"/>
          <c:showVal val="0"/>
          <c:showCatName val="0"/>
          <c:showSerName val="0"/>
          <c:showPercent val="0"/>
          <c:showBubbleSize val="0"/>
        </c:dLbls>
        <c:axId val="2117947816"/>
        <c:axId val="2117951304"/>
      </c:scatterChart>
      <c:scatterChart>
        <c:scatterStyle val="lineMarker"/>
        <c:varyColors val="0"/>
        <c:ser>
          <c:idx val="0"/>
          <c:order val="0"/>
          <c:tx>
            <c:v>University participation by age 30</c:v>
          </c:tx>
          <c:spPr>
            <a:ln w="38100">
              <a:solidFill>
                <a:srgbClr val="FFFFFF"/>
              </a:solidFill>
              <a:prstDash val="solid"/>
            </a:ln>
          </c:spPr>
          <c:marker>
            <c:symbol val="circle"/>
            <c:size val="10"/>
            <c:spPr>
              <a:solidFill>
                <a:srgbClr val="333333"/>
              </a:solidFill>
              <a:ln>
                <a:solidFill>
                  <a:srgbClr val="FFFFFF"/>
                </a:solidFill>
                <a:prstDash val="solid"/>
              </a:ln>
            </c:spPr>
          </c:marker>
          <c:dPt>
            <c:idx val="8"/>
            <c:marker>
              <c:spPr>
                <a:solidFill>
                  <a:srgbClr val="FF0000"/>
                </a:solidFill>
                <a:ln>
                  <a:solidFill>
                    <a:srgbClr val="FFFFFF"/>
                  </a:solidFill>
                  <a:prstDash val="solid"/>
                </a:ln>
              </c:spPr>
            </c:marker>
            <c:bubble3D val="0"/>
            <c:spPr>
              <a:ln w="38100">
                <a:solidFill>
                  <a:srgbClr val="FFFFFF"/>
                </a:solidFill>
                <a:prstDash val="solid"/>
              </a:ln>
            </c:spPr>
          </c:dPt>
          <c:xVal>
            <c:numRef>
              <c:f>'Figure 3'!$B$42:$B$50</c:f>
              <c:numCache>
                <c:formatCode>General</c:formatCode>
                <c:ptCount val="9"/>
                <c:pt idx="0">
                  <c:v>1938.0</c:v>
                </c:pt>
                <c:pt idx="1">
                  <c:v>1954.0</c:v>
                </c:pt>
                <c:pt idx="2">
                  <c:v>1959.0</c:v>
                </c:pt>
                <c:pt idx="3">
                  <c:v>1980.0</c:v>
                </c:pt>
                <c:pt idx="4">
                  <c:v>2000.0</c:v>
                </c:pt>
                <c:pt idx="5">
                  <c:v>2010.0</c:v>
                </c:pt>
                <c:pt idx="6">
                  <c:v>2011.0</c:v>
                </c:pt>
                <c:pt idx="7">
                  <c:v>2012.0</c:v>
                </c:pt>
                <c:pt idx="8">
                  <c:v>2013.0</c:v>
                </c:pt>
              </c:numCache>
            </c:numRef>
          </c:xVal>
          <c:yVal>
            <c:numRef>
              <c:f>'Figure 3'!$C$42:$C$50</c:f>
              <c:numCache>
                <c:formatCode>0</c:formatCode>
                <c:ptCount val="9"/>
                <c:pt idx="0">
                  <c:v>0.666666666666667</c:v>
                </c:pt>
                <c:pt idx="1">
                  <c:v>4.666666666666667</c:v>
                </c:pt>
                <c:pt idx="2">
                  <c:v>6.666666666666667</c:v>
                </c:pt>
                <c:pt idx="3">
                  <c:v>31.33333333333333</c:v>
                </c:pt>
                <c:pt idx="4" formatCode="General">
                  <c:v>42.0</c:v>
                </c:pt>
                <c:pt idx="5" formatCode="General">
                  <c:v>46.0</c:v>
                </c:pt>
                <c:pt idx="6" formatCode="General">
                  <c:v>46.0</c:v>
                </c:pt>
                <c:pt idx="7" formatCode="General">
                  <c:v>49.0</c:v>
                </c:pt>
                <c:pt idx="8" formatCode="General">
                  <c:v>43.0</c:v>
                </c:pt>
              </c:numCache>
            </c:numRef>
          </c:yVal>
          <c:smooth val="1"/>
        </c:ser>
        <c:dLbls>
          <c:showLegendKey val="0"/>
          <c:showVal val="0"/>
          <c:showCatName val="0"/>
          <c:showSerName val="0"/>
          <c:showPercent val="0"/>
          <c:showBubbleSize val="0"/>
        </c:dLbls>
        <c:axId val="2117954584"/>
        <c:axId val="2117957624"/>
      </c:scatterChart>
      <c:valAx>
        <c:axId val="2117947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en-US"/>
          </a:p>
        </c:txPr>
        <c:crossAx val="2117951304"/>
        <c:crossesAt val="0.1"/>
        <c:crossBetween val="midCat"/>
      </c:valAx>
      <c:valAx>
        <c:axId val="2117951304"/>
        <c:scaling>
          <c:orientation val="minMax"/>
          <c:max val="21.0"/>
          <c:min val="8.0"/>
        </c:scaling>
        <c:delete val="0"/>
        <c:axPos val="l"/>
        <c:numFmt formatCode="General" sourceLinked="1"/>
        <c:majorTickMark val="out"/>
        <c:minorTickMark val="none"/>
        <c:tickLblPos val="nextTo"/>
        <c:spPr>
          <a:ln w="25400">
            <a:solidFill>
              <a:srgbClr val="FFFFFF"/>
            </a:solidFill>
            <a:prstDash val="solid"/>
          </a:ln>
        </c:spPr>
        <c:txPr>
          <a:bodyPr rot="0" vert="horz"/>
          <a:lstStyle/>
          <a:p>
            <a:pPr>
              <a:defRPr sz="1600" b="0" i="0" u="none" strike="noStrike" baseline="0">
                <a:solidFill>
                  <a:srgbClr val="000000"/>
                </a:solidFill>
                <a:latin typeface="Arial"/>
                <a:ea typeface="Arial"/>
                <a:cs typeface="Arial"/>
              </a:defRPr>
            </a:pPr>
            <a:endParaRPr lang="en-US"/>
          </a:p>
        </c:txPr>
        <c:crossAx val="2117947816"/>
        <c:crosses val="autoZero"/>
        <c:crossBetween val="midCat"/>
        <c:majorUnit val="2.0"/>
      </c:valAx>
      <c:valAx>
        <c:axId val="2117954584"/>
        <c:scaling>
          <c:orientation val="minMax"/>
        </c:scaling>
        <c:delete val="1"/>
        <c:axPos val="b"/>
        <c:numFmt formatCode="General" sourceLinked="1"/>
        <c:majorTickMark val="out"/>
        <c:minorTickMark val="none"/>
        <c:tickLblPos val="nextTo"/>
        <c:crossAx val="2117957624"/>
        <c:crosses val="autoZero"/>
        <c:crossBetween val="midCat"/>
      </c:valAx>
      <c:valAx>
        <c:axId val="2117957624"/>
        <c:scaling>
          <c:orientation val="minMax"/>
        </c:scaling>
        <c:delete val="0"/>
        <c:axPos val="r"/>
        <c:numFmt formatCode="0" sourceLinked="1"/>
        <c:majorTickMark val="cross"/>
        <c:minorTickMark val="none"/>
        <c:tickLblPos val="nextTo"/>
        <c:spPr>
          <a:ln w="3175">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en-US"/>
          </a:p>
        </c:txPr>
        <c:crossAx val="2117954584"/>
        <c:crosses val="max"/>
        <c:crossBetween val="midCat"/>
      </c:valAx>
      <c:spPr>
        <a:solidFill>
          <a:srgbClr val="808080"/>
        </a:solidFill>
        <a:ln w="12700">
          <a:solidFill>
            <a:srgbClr val="808080"/>
          </a:solidFill>
          <a:prstDash val="solid"/>
        </a:ln>
      </c:spPr>
    </c:plotArea>
    <c:plotVisOnly val="1"/>
    <c:dispBlanksAs val="gap"/>
    <c:showDLblsOverMax val="0"/>
  </c:chart>
  <c:spPr>
    <a:solidFill>
      <a:srgbClr val="C0C0C0"/>
    </a:solidFill>
    <a:ln w="3175">
      <a:solidFill>
        <a:srgbClr val="969696"/>
      </a:solidFill>
      <a:prstDash val="solid"/>
    </a:ln>
  </c:spPr>
  <c:txPr>
    <a:bodyPr/>
    <a:lstStyle/>
    <a:p>
      <a:pPr>
        <a:defRPr sz="1800" b="0" i="0" u="none" strike="noStrike" baseline="0">
          <a:solidFill>
            <a:srgbClr val="000000"/>
          </a:solidFill>
          <a:latin typeface="Arial"/>
          <a:ea typeface="Arial"/>
          <a:cs typeface="Arial"/>
        </a:defRPr>
      </a:pPr>
      <a:endParaRPr lang="en-US"/>
    </a:p>
  </c:txPr>
  <c:printSettings>
    <c:headerFooter/>
    <c:pageMargins b="1.0" l="0.75" r="0.75" t="1.0"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383189927754"/>
          <c:y val="0.0574714794041824"/>
          <c:w val="0.593407048272426"/>
          <c:h val="0.724140640492698"/>
        </c:manualLayout>
      </c:layout>
      <c:barChart>
        <c:barDir val="bar"/>
        <c:grouping val="clustered"/>
        <c:varyColors val="0"/>
        <c:ser>
          <c:idx val="0"/>
          <c:order val="0"/>
          <c:tx>
            <c:strRef>
              <c:f>'Figure 4'!$B$31</c:f>
              <c:strCache>
                <c:ptCount val="1"/>
                <c:pt idx="0">
                  <c:v>men</c:v>
                </c:pt>
              </c:strCache>
            </c:strRef>
          </c:tx>
          <c:spPr>
            <a:pattFill prst="pct5">
              <a:fgClr>
                <a:srgbClr val="969696"/>
              </a:fgClr>
              <a:bgClr>
                <a:srgbClr val="FFFFFF"/>
              </a:bgClr>
            </a:pattFill>
            <a:ln w="12700">
              <a:solidFill>
                <a:srgbClr val="000000"/>
              </a:solidFill>
              <a:prstDash val="solid"/>
            </a:ln>
          </c:spPr>
          <c:invertIfNegative val="0"/>
          <c:dPt>
            <c:idx val="3"/>
            <c:invertIfNegative val="0"/>
            <c:bubble3D val="0"/>
          </c:dPt>
          <c:dLbls>
            <c:spPr>
              <a:noFill/>
              <a:ln w="25400">
                <a:noFill/>
              </a:ln>
            </c:spPr>
            <c:txPr>
              <a:bodyPr/>
              <a:lstStyle/>
              <a:p>
                <a:pPr>
                  <a:defRPr sz="825" b="0" i="0" u="none" strike="noStrike" baseline="0">
                    <a:solidFill>
                      <a:srgbClr val="FFFFFF"/>
                    </a:solidFill>
                    <a:latin typeface="Arial"/>
                    <a:ea typeface="Arial"/>
                    <a:cs typeface="Arial"/>
                  </a:defRPr>
                </a:pPr>
                <a:endParaRPr lang="en-US"/>
              </a:p>
            </c:txPr>
            <c:showLegendKey val="0"/>
            <c:showVal val="1"/>
            <c:showCatName val="0"/>
            <c:showSerName val="0"/>
            <c:showPercent val="0"/>
            <c:showBubbleSize val="0"/>
            <c:showLeaderLines val="0"/>
          </c:dLbls>
          <c:cat>
            <c:strRef>
              <c:f>'Figure 4'!$C$30:$H$30</c:f>
              <c:strCache>
                <c:ptCount val="6"/>
                <c:pt idx="0">
                  <c:v>Medicine</c:v>
                </c:pt>
                <c:pt idx="1">
                  <c:v>Physics</c:v>
                </c:pt>
                <c:pt idx="2">
                  <c:v>Chemistry</c:v>
                </c:pt>
                <c:pt idx="3">
                  <c:v>Literature</c:v>
                </c:pt>
                <c:pt idx="4">
                  <c:v>Peace</c:v>
                </c:pt>
                <c:pt idx="5">
                  <c:v>Economics</c:v>
                </c:pt>
              </c:strCache>
            </c:strRef>
          </c:cat>
          <c:val>
            <c:numRef>
              <c:f>'Figure 4'!$C$31:$H$31</c:f>
              <c:numCache>
                <c:formatCode>General</c:formatCode>
                <c:ptCount val="6"/>
                <c:pt idx="0">
                  <c:v>196.0</c:v>
                </c:pt>
                <c:pt idx="1">
                  <c:v>196.0</c:v>
                </c:pt>
                <c:pt idx="2">
                  <c:v>164.0</c:v>
                </c:pt>
                <c:pt idx="3">
                  <c:v>98.0</c:v>
                </c:pt>
                <c:pt idx="4">
                  <c:v>87.0</c:v>
                </c:pt>
                <c:pt idx="5">
                  <c:v>74.0</c:v>
                </c:pt>
              </c:numCache>
            </c:numRef>
          </c:val>
        </c:ser>
        <c:ser>
          <c:idx val="1"/>
          <c:order val="1"/>
          <c:tx>
            <c:strRef>
              <c:f>'Figure 4'!$B$32</c:f>
              <c:strCache>
                <c:ptCount val="1"/>
                <c:pt idx="0">
                  <c:v>women</c:v>
                </c:pt>
              </c:strCache>
            </c:strRef>
          </c:tx>
          <c:spPr>
            <a:pattFill prst="pct70">
              <a:fgClr>
                <a:srgbClr val="808080"/>
              </a:fgClr>
              <a:bgClr>
                <a:srgbClr val="C0C0C0"/>
              </a:bgClr>
            </a:pattFill>
            <a:ln w="12700">
              <a:solidFill>
                <a:srgbClr val="DD0806"/>
              </a:solidFill>
              <a:prstDash val="solid"/>
            </a:ln>
          </c:spPr>
          <c:invertIfNegative val="0"/>
          <c:dLbls>
            <c:spPr>
              <a:noFill/>
              <a:ln w="25400">
                <a:noFill/>
              </a:ln>
            </c:spPr>
            <c:txPr>
              <a:bodyPr/>
              <a:lstStyle/>
              <a:p>
                <a:pPr>
                  <a:defRPr sz="825" b="0" i="0" u="none" strike="noStrike" baseline="0">
                    <a:solidFill>
                      <a:srgbClr val="FFFFFF"/>
                    </a:solidFill>
                    <a:latin typeface="Arial"/>
                    <a:ea typeface="Arial"/>
                    <a:cs typeface="Arial"/>
                  </a:defRPr>
                </a:pPr>
                <a:endParaRPr lang="en-US"/>
              </a:p>
            </c:txPr>
            <c:showLegendKey val="0"/>
            <c:showVal val="1"/>
            <c:showCatName val="0"/>
            <c:showSerName val="0"/>
            <c:showPercent val="0"/>
            <c:showBubbleSize val="0"/>
            <c:showLeaderLines val="0"/>
          </c:dLbls>
          <c:cat>
            <c:strRef>
              <c:f>'Figure 4'!$C$30:$H$30</c:f>
              <c:strCache>
                <c:ptCount val="6"/>
                <c:pt idx="0">
                  <c:v>Medicine</c:v>
                </c:pt>
                <c:pt idx="1">
                  <c:v>Physics</c:v>
                </c:pt>
                <c:pt idx="2">
                  <c:v>Chemistry</c:v>
                </c:pt>
                <c:pt idx="3">
                  <c:v>Literature</c:v>
                </c:pt>
                <c:pt idx="4">
                  <c:v>Peace</c:v>
                </c:pt>
                <c:pt idx="5">
                  <c:v>Economics</c:v>
                </c:pt>
              </c:strCache>
            </c:strRef>
          </c:cat>
          <c:val>
            <c:numRef>
              <c:f>'Figure 4'!$C$32:$H$32</c:f>
              <c:numCache>
                <c:formatCode>General</c:formatCode>
                <c:ptCount val="6"/>
                <c:pt idx="0">
                  <c:v>11.0</c:v>
                </c:pt>
                <c:pt idx="1">
                  <c:v>1.5</c:v>
                </c:pt>
                <c:pt idx="2">
                  <c:v>3.5</c:v>
                </c:pt>
                <c:pt idx="3">
                  <c:v>13.0</c:v>
                </c:pt>
                <c:pt idx="4">
                  <c:v>16.0</c:v>
                </c:pt>
                <c:pt idx="5">
                  <c:v>1.0</c:v>
                </c:pt>
              </c:numCache>
            </c:numRef>
          </c:val>
        </c:ser>
        <c:dLbls>
          <c:showLegendKey val="0"/>
          <c:showVal val="0"/>
          <c:showCatName val="0"/>
          <c:showSerName val="0"/>
          <c:showPercent val="0"/>
          <c:showBubbleSize val="0"/>
        </c:dLbls>
        <c:gapWidth val="150"/>
        <c:axId val="2119096200"/>
        <c:axId val="2119099544"/>
      </c:barChart>
      <c:catAx>
        <c:axId val="211909620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350" b="0" i="0" u="none" strike="noStrike" baseline="0">
                <a:solidFill>
                  <a:srgbClr val="000000"/>
                </a:solidFill>
                <a:latin typeface="Arial"/>
                <a:ea typeface="Arial"/>
                <a:cs typeface="Arial"/>
              </a:defRPr>
            </a:pPr>
            <a:endParaRPr lang="en-US"/>
          </a:p>
        </c:txPr>
        <c:crossAx val="2119099544"/>
        <c:crosses val="autoZero"/>
        <c:auto val="1"/>
        <c:lblAlgn val="ctr"/>
        <c:lblOffset val="100"/>
        <c:tickLblSkip val="1"/>
        <c:tickMarkSkip val="1"/>
        <c:noMultiLvlLbl val="0"/>
      </c:catAx>
      <c:valAx>
        <c:axId val="2119099544"/>
        <c:scaling>
          <c:orientation val="minMax"/>
          <c:max val="205.0"/>
          <c:min val="0.0"/>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350" b="0" i="0" u="none" strike="noStrike" baseline="0">
                <a:solidFill>
                  <a:srgbClr val="000000"/>
                </a:solidFill>
                <a:latin typeface="Arial"/>
                <a:ea typeface="Arial"/>
                <a:cs typeface="Arial"/>
              </a:defRPr>
            </a:pPr>
            <a:endParaRPr lang="en-US"/>
          </a:p>
        </c:txPr>
        <c:crossAx val="2119096200"/>
        <c:crosses val="autoZero"/>
        <c:crossBetween val="between"/>
        <c:majorUnit val="50.0"/>
      </c:valAx>
      <c:spPr>
        <a:solidFill>
          <a:srgbClr val="808080"/>
        </a:solidFill>
        <a:ln w="12700">
          <a:solidFill>
            <a:srgbClr val="000000"/>
          </a:solidFill>
          <a:prstDash val="solid"/>
        </a:ln>
      </c:spPr>
    </c:plotArea>
    <c:legend>
      <c:legendPos val="r"/>
      <c:layout>
        <c:manualLayout>
          <c:xMode val="edge"/>
          <c:yMode val="edge"/>
          <c:x val="0.828625716140321"/>
          <c:y val="0.0326086956521739"/>
          <c:w val="0.122410605932323"/>
          <c:h val="0.217391304347826"/>
        </c:manualLayout>
      </c:layout>
      <c:overlay val="0"/>
      <c:spPr>
        <a:solidFill>
          <a:srgbClr val="FFFFFF"/>
        </a:solidFill>
        <a:ln w="3175">
          <a:solidFill>
            <a:srgbClr val="000000"/>
          </a:solidFill>
          <a:prstDash val="solid"/>
        </a:ln>
      </c:spPr>
      <c:txPr>
        <a:bodyPr/>
        <a:lstStyle/>
        <a:p>
          <a:pPr>
            <a:defRPr sz="12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C0C0C0"/>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c:pageMargins b="1.0" l="0.75" r="0.75" t="1.0" header="0.5" footer="0.5"/>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0853835625053439"/>
          <c:y val="0.125475285171103"/>
          <c:w val="0.871201773359611"/>
          <c:h val="0.577946768060836"/>
        </c:manualLayout>
      </c:layout>
      <c:barChart>
        <c:barDir val="col"/>
        <c:grouping val="clustered"/>
        <c:varyColors val="0"/>
        <c:ser>
          <c:idx val="0"/>
          <c:order val="0"/>
          <c:spPr>
            <a:pattFill prst="pct5">
              <a:fgClr>
                <a:srgbClr val="969696"/>
              </a:fgClr>
              <a:bgClr>
                <a:srgbClr val="FFFFFF"/>
              </a:bgClr>
            </a:pattFill>
            <a:ln w="12700">
              <a:solidFill>
                <a:srgbClr val="000000"/>
              </a:solidFill>
              <a:prstDash val="solid"/>
            </a:ln>
          </c:spPr>
          <c:invertIfNegative val="0"/>
          <c:dPt>
            <c:idx val="3"/>
            <c:invertIfNegative val="0"/>
            <c:bubble3D val="0"/>
            <c:spPr>
              <a:pattFill prst="pct5">
                <a:fgClr>
                  <a:srgbClr val="969696"/>
                </a:fgClr>
                <a:bgClr>
                  <a:srgbClr val="FFFFFF"/>
                </a:bgClr>
              </a:pattFill>
              <a:ln w="12700">
                <a:solidFill>
                  <a:srgbClr val="000000"/>
                </a:solidFill>
                <a:prstDash val="solid"/>
              </a:ln>
            </c:spPr>
          </c:dPt>
          <c:dLbls>
            <c:dLbl>
              <c:idx val="5"/>
              <c:spPr>
                <a:noFill/>
                <a:ln w="25400">
                  <a:noFill/>
                </a:ln>
              </c:spPr>
              <c:txPr>
                <a:bodyPr/>
                <a:lstStyle/>
                <a:p>
                  <a:pPr>
                    <a:defRPr sz="950" b="0" i="0" u="none" strike="noStrike" baseline="0">
                      <a:solidFill>
                        <a:srgbClr val="DD0806"/>
                      </a:solidFill>
                      <a:latin typeface="Arial"/>
                      <a:ea typeface="Arial"/>
                      <a:cs typeface="Arial"/>
                    </a:defRPr>
                  </a:pPr>
                  <a:endParaRPr lang="en-US"/>
                </a:p>
              </c:txPr>
              <c:showLegendKey val="0"/>
              <c:showVal val="1"/>
              <c:showCatName val="0"/>
              <c:showSerName val="0"/>
              <c:showPercent val="0"/>
              <c:showBubbleSize val="0"/>
            </c:dLbl>
            <c:spPr>
              <a:noFill/>
              <a:ln w="25400">
                <a:noFill/>
              </a:ln>
            </c:spPr>
            <c:txPr>
              <a:bodyPr/>
              <a:lstStyle/>
              <a:p>
                <a:pPr>
                  <a:defRPr sz="950" b="0" i="0" u="none" strike="noStrike" baseline="0">
                    <a:solidFill>
                      <a:srgbClr val="FFFFFF"/>
                    </a:solidFill>
                    <a:latin typeface="Arial"/>
                    <a:ea typeface="Arial"/>
                    <a:cs typeface="Arial"/>
                  </a:defRPr>
                </a:pPr>
                <a:endParaRPr lang="en-US"/>
              </a:p>
            </c:txPr>
            <c:showLegendKey val="0"/>
            <c:showVal val="1"/>
            <c:showCatName val="0"/>
            <c:showSerName val="0"/>
            <c:showPercent val="0"/>
            <c:showBubbleSize val="0"/>
            <c:showLeaderLines val="0"/>
          </c:dLbls>
          <c:cat>
            <c:strRef>
              <c:f>'Figure 5'!$G$31:$G$42</c:f>
              <c:strCache>
                <c:ptCount val="12"/>
                <c:pt idx="0">
                  <c:v>1900s</c:v>
                </c:pt>
                <c:pt idx="1">
                  <c:v>1910s</c:v>
                </c:pt>
                <c:pt idx="2">
                  <c:v>1920s</c:v>
                </c:pt>
                <c:pt idx="3">
                  <c:v>1930s</c:v>
                </c:pt>
                <c:pt idx="4">
                  <c:v>1940s</c:v>
                </c:pt>
                <c:pt idx="5">
                  <c:v>1950s</c:v>
                </c:pt>
                <c:pt idx="6">
                  <c:v>1960s</c:v>
                </c:pt>
                <c:pt idx="7">
                  <c:v>1970s</c:v>
                </c:pt>
                <c:pt idx="8">
                  <c:v>1980s</c:v>
                </c:pt>
                <c:pt idx="9">
                  <c:v>1990s</c:v>
                </c:pt>
                <c:pt idx="10">
                  <c:v>2000s</c:v>
                </c:pt>
                <c:pt idx="11">
                  <c:v>2010s</c:v>
                </c:pt>
              </c:strCache>
            </c:strRef>
          </c:cat>
          <c:val>
            <c:numRef>
              <c:f>'Figure 5'!$H$31:$H$42</c:f>
              <c:numCache>
                <c:formatCode>0.0%</c:formatCode>
                <c:ptCount val="12"/>
                <c:pt idx="0">
                  <c:v>0.0535714285714286</c:v>
                </c:pt>
                <c:pt idx="1">
                  <c:v>0.0263157894736842</c:v>
                </c:pt>
                <c:pt idx="2">
                  <c:v>0.037037037037037</c:v>
                </c:pt>
                <c:pt idx="3">
                  <c:v>0.0545454545454545</c:v>
                </c:pt>
                <c:pt idx="4">
                  <c:v>0.075</c:v>
                </c:pt>
                <c:pt idx="5">
                  <c:v>0.0</c:v>
                </c:pt>
                <c:pt idx="6">
                  <c:v>0.04</c:v>
                </c:pt>
                <c:pt idx="7">
                  <c:v>0.0388349514563107</c:v>
                </c:pt>
                <c:pt idx="8">
                  <c:v>0.0425531914893617</c:v>
                </c:pt>
                <c:pt idx="9">
                  <c:v>0.0693069306930693</c:v>
                </c:pt>
                <c:pt idx="10">
                  <c:v>0.0869565217391304</c:v>
                </c:pt>
                <c:pt idx="11">
                  <c:v>0.103448275862069</c:v>
                </c:pt>
              </c:numCache>
            </c:numRef>
          </c:val>
        </c:ser>
        <c:dLbls>
          <c:showLegendKey val="0"/>
          <c:showVal val="0"/>
          <c:showCatName val="0"/>
          <c:showSerName val="0"/>
          <c:showPercent val="0"/>
          <c:showBubbleSize val="0"/>
        </c:dLbls>
        <c:gapWidth val="50"/>
        <c:axId val="2117971240"/>
        <c:axId val="2117974712"/>
      </c:barChart>
      <c:catAx>
        <c:axId val="211797124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375" b="0" i="0" u="none" strike="noStrike" baseline="0">
                <a:solidFill>
                  <a:srgbClr val="000000"/>
                </a:solidFill>
                <a:latin typeface="Arial"/>
                <a:ea typeface="Arial"/>
                <a:cs typeface="Arial"/>
              </a:defRPr>
            </a:pPr>
            <a:endParaRPr lang="en-US"/>
          </a:p>
        </c:txPr>
        <c:crossAx val="2117974712"/>
        <c:crosses val="autoZero"/>
        <c:auto val="1"/>
        <c:lblAlgn val="ctr"/>
        <c:lblOffset val="100"/>
        <c:tickLblSkip val="1"/>
        <c:tickMarkSkip val="1"/>
        <c:noMultiLvlLbl val="0"/>
      </c:catAx>
      <c:valAx>
        <c:axId val="2117974712"/>
        <c:scaling>
          <c:orientation val="minMax"/>
          <c:min val="0.0"/>
        </c:scaling>
        <c:delete val="0"/>
        <c:axPos val="l"/>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1375" b="0" i="0" u="none" strike="noStrike" baseline="0">
                <a:solidFill>
                  <a:srgbClr val="000000"/>
                </a:solidFill>
                <a:latin typeface="Arial"/>
                <a:ea typeface="Arial"/>
                <a:cs typeface="Arial"/>
              </a:defRPr>
            </a:pPr>
            <a:endParaRPr lang="en-US"/>
          </a:p>
        </c:txPr>
        <c:crossAx val="2117971240"/>
        <c:crosses val="autoZero"/>
        <c:crossBetween val="between"/>
        <c:minorUnit val="0.01"/>
      </c:valAx>
      <c:spPr>
        <a:solidFill>
          <a:srgbClr val="969696"/>
        </a:solidFill>
        <a:ln w="12700">
          <a:solidFill>
            <a:srgbClr val="000000"/>
          </a:solidFill>
          <a:prstDash val="solid"/>
        </a:ln>
      </c:spPr>
    </c:plotArea>
    <c:plotVisOnly val="1"/>
    <c:dispBlanksAs val="gap"/>
    <c:showDLblsOverMax val="0"/>
  </c:chart>
  <c:spPr>
    <a:solidFill>
      <a:srgbClr val="C0C0C0"/>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c:pageMargins b="1.0" l="0.75" r="0.75" t="1.0" header="0.5" footer="0.5"/>
    <c:pageSetup paperSize="9" orientation="landscape" verticalDpi="120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404831900575"/>
          <c:y val="0.104623119637507"/>
          <c:w val="0.693904899664726"/>
          <c:h val="0.841851148711101"/>
        </c:manualLayout>
      </c:layout>
      <c:lineChart>
        <c:grouping val="standard"/>
        <c:varyColors val="0"/>
        <c:ser>
          <c:idx val="0"/>
          <c:order val="0"/>
          <c:tx>
            <c:strRef>
              <c:f>'Figure 7'!$C$39</c:f>
              <c:strCache>
                <c:ptCount val="1"/>
                <c:pt idx="0">
                  <c:v>normal(N)</c:v>
                </c:pt>
              </c:strCache>
            </c:strRef>
          </c:tx>
          <c:spPr>
            <a:ln w="25400">
              <a:solidFill>
                <a:srgbClr val="000000"/>
              </a:solidFill>
              <a:prstDash val="lgDashDotDot"/>
            </a:ln>
          </c:spPr>
          <c:marker>
            <c:symbol val="none"/>
          </c:marker>
          <c:cat>
            <c:numRef>
              <c:f>'Figure 7'!$B$40:$B$64</c:f>
              <c:numCache>
                <c:formatCode>General</c:formatCode>
                <c:ptCount val="25"/>
                <c:pt idx="0">
                  <c:v>-200.0</c:v>
                </c:pt>
                <c:pt idx="1">
                  <c:v>-150.0</c:v>
                </c:pt>
                <c:pt idx="2">
                  <c:v>-100.0</c:v>
                </c:pt>
                <c:pt idx="3">
                  <c:v>-50.0</c:v>
                </c:pt>
                <c:pt idx="4">
                  <c:v>0.0</c:v>
                </c:pt>
                <c:pt idx="5">
                  <c:v>50.0</c:v>
                </c:pt>
                <c:pt idx="6">
                  <c:v>100.0</c:v>
                </c:pt>
                <c:pt idx="7">
                  <c:v>150.0</c:v>
                </c:pt>
                <c:pt idx="8">
                  <c:v>200.0</c:v>
                </c:pt>
                <c:pt idx="9">
                  <c:v>250.0</c:v>
                </c:pt>
                <c:pt idx="10">
                  <c:v>300.0</c:v>
                </c:pt>
                <c:pt idx="11">
                  <c:v>350.0</c:v>
                </c:pt>
                <c:pt idx="12">
                  <c:v>400.0</c:v>
                </c:pt>
                <c:pt idx="13">
                  <c:v>450.0</c:v>
                </c:pt>
                <c:pt idx="14">
                  <c:v>500.0</c:v>
                </c:pt>
                <c:pt idx="15">
                  <c:v>550.0</c:v>
                </c:pt>
                <c:pt idx="16">
                  <c:v>600.0</c:v>
                </c:pt>
                <c:pt idx="17">
                  <c:v>650.0</c:v>
                </c:pt>
                <c:pt idx="18">
                  <c:v>700.0</c:v>
                </c:pt>
                <c:pt idx="19">
                  <c:v>750.0</c:v>
                </c:pt>
                <c:pt idx="20">
                  <c:v>800.0</c:v>
                </c:pt>
                <c:pt idx="21">
                  <c:v>850.0</c:v>
                </c:pt>
                <c:pt idx="22">
                  <c:v>900.0</c:v>
                </c:pt>
                <c:pt idx="23">
                  <c:v>950.0</c:v>
                </c:pt>
                <c:pt idx="24">
                  <c:v>1000.0</c:v>
                </c:pt>
              </c:numCache>
            </c:numRef>
          </c:cat>
          <c:val>
            <c:numRef>
              <c:f>'Figure 7'!$C$40:$C$64</c:f>
              <c:numCache>
                <c:formatCode>General</c:formatCode>
                <c:ptCount val="25"/>
                <c:pt idx="0">
                  <c:v>0.0</c:v>
                </c:pt>
                <c:pt idx="1">
                  <c:v>0.0</c:v>
                </c:pt>
                <c:pt idx="2">
                  <c:v>0.0</c:v>
                </c:pt>
                <c:pt idx="3">
                  <c:v>2.0</c:v>
                </c:pt>
                <c:pt idx="4">
                  <c:v>4.0</c:v>
                </c:pt>
                <c:pt idx="5">
                  <c:v>10.0</c:v>
                </c:pt>
                <c:pt idx="6">
                  <c:v>19.0</c:v>
                </c:pt>
                <c:pt idx="7">
                  <c:v>37.0</c:v>
                </c:pt>
                <c:pt idx="8">
                  <c:v>63.0</c:v>
                </c:pt>
                <c:pt idx="9">
                  <c:v>83.0</c:v>
                </c:pt>
                <c:pt idx="10">
                  <c:v>97.0</c:v>
                </c:pt>
                <c:pt idx="11">
                  <c:v>97.0</c:v>
                </c:pt>
                <c:pt idx="12">
                  <c:v>83.0</c:v>
                </c:pt>
                <c:pt idx="13">
                  <c:v>63.0</c:v>
                </c:pt>
                <c:pt idx="14">
                  <c:v>37.0</c:v>
                </c:pt>
                <c:pt idx="15">
                  <c:v>21.0</c:v>
                </c:pt>
                <c:pt idx="16">
                  <c:v>10.0</c:v>
                </c:pt>
                <c:pt idx="17">
                  <c:v>4.0</c:v>
                </c:pt>
                <c:pt idx="18">
                  <c:v>2.0</c:v>
                </c:pt>
                <c:pt idx="19">
                  <c:v>0.0</c:v>
                </c:pt>
                <c:pt idx="20">
                  <c:v>0.0</c:v>
                </c:pt>
                <c:pt idx="21">
                  <c:v>0.0</c:v>
                </c:pt>
                <c:pt idx="22">
                  <c:v>0.0</c:v>
                </c:pt>
                <c:pt idx="23">
                  <c:v>0.0</c:v>
                </c:pt>
                <c:pt idx="24">
                  <c:v>0.0</c:v>
                </c:pt>
              </c:numCache>
            </c:numRef>
          </c:val>
          <c:smooth val="1"/>
        </c:ser>
        <c:ser>
          <c:idx val="1"/>
          <c:order val="1"/>
          <c:tx>
            <c:strRef>
              <c:f>'Figure 7'!$D$39</c:f>
              <c:strCache>
                <c:ptCount val="1"/>
                <c:pt idx="0">
                  <c:v>binomial(B)</c:v>
                </c:pt>
              </c:strCache>
            </c:strRef>
          </c:tx>
          <c:spPr>
            <a:ln w="25400">
              <a:solidFill>
                <a:srgbClr val="FF9900"/>
              </a:solidFill>
              <a:prstDash val="sysDash"/>
            </a:ln>
          </c:spPr>
          <c:marker>
            <c:symbol val="none"/>
          </c:marker>
          <c:cat>
            <c:numRef>
              <c:f>'Figure 7'!$B$40:$B$64</c:f>
              <c:numCache>
                <c:formatCode>General</c:formatCode>
                <c:ptCount val="25"/>
                <c:pt idx="0">
                  <c:v>-200.0</c:v>
                </c:pt>
                <c:pt idx="1">
                  <c:v>-150.0</c:v>
                </c:pt>
                <c:pt idx="2">
                  <c:v>-100.0</c:v>
                </c:pt>
                <c:pt idx="3">
                  <c:v>-50.0</c:v>
                </c:pt>
                <c:pt idx="4">
                  <c:v>0.0</c:v>
                </c:pt>
                <c:pt idx="5">
                  <c:v>50.0</c:v>
                </c:pt>
                <c:pt idx="6">
                  <c:v>100.0</c:v>
                </c:pt>
                <c:pt idx="7">
                  <c:v>150.0</c:v>
                </c:pt>
                <c:pt idx="8">
                  <c:v>200.0</c:v>
                </c:pt>
                <c:pt idx="9">
                  <c:v>250.0</c:v>
                </c:pt>
                <c:pt idx="10">
                  <c:v>300.0</c:v>
                </c:pt>
                <c:pt idx="11">
                  <c:v>350.0</c:v>
                </c:pt>
                <c:pt idx="12">
                  <c:v>400.0</c:v>
                </c:pt>
                <c:pt idx="13">
                  <c:v>450.0</c:v>
                </c:pt>
                <c:pt idx="14">
                  <c:v>500.0</c:v>
                </c:pt>
                <c:pt idx="15">
                  <c:v>550.0</c:v>
                </c:pt>
                <c:pt idx="16">
                  <c:v>600.0</c:v>
                </c:pt>
                <c:pt idx="17">
                  <c:v>650.0</c:v>
                </c:pt>
                <c:pt idx="18">
                  <c:v>700.0</c:v>
                </c:pt>
                <c:pt idx="19">
                  <c:v>750.0</c:v>
                </c:pt>
                <c:pt idx="20">
                  <c:v>800.0</c:v>
                </c:pt>
                <c:pt idx="21">
                  <c:v>850.0</c:v>
                </c:pt>
                <c:pt idx="22">
                  <c:v>900.0</c:v>
                </c:pt>
                <c:pt idx="23">
                  <c:v>950.0</c:v>
                </c:pt>
                <c:pt idx="24">
                  <c:v>1000.0</c:v>
                </c:pt>
              </c:numCache>
            </c:numRef>
          </c:cat>
          <c:val>
            <c:numRef>
              <c:f>'Figure 7'!$D$40:$D$64</c:f>
              <c:numCache>
                <c:formatCode>General</c:formatCode>
                <c:ptCount val="25"/>
                <c:pt idx="0">
                  <c:v>0.0</c:v>
                </c:pt>
                <c:pt idx="1">
                  <c:v>0.0</c:v>
                </c:pt>
                <c:pt idx="2">
                  <c:v>0.0</c:v>
                </c:pt>
                <c:pt idx="3">
                  <c:v>0.0</c:v>
                </c:pt>
                <c:pt idx="4">
                  <c:v>1.0</c:v>
                </c:pt>
                <c:pt idx="5">
                  <c:v>4.0</c:v>
                </c:pt>
                <c:pt idx="6">
                  <c:v>18.0</c:v>
                </c:pt>
                <c:pt idx="7">
                  <c:v>44.0</c:v>
                </c:pt>
                <c:pt idx="8">
                  <c:v>73.0</c:v>
                </c:pt>
                <c:pt idx="9">
                  <c:v>90.0</c:v>
                </c:pt>
                <c:pt idx="10">
                  <c:v>105.0</c:v>
                </c:pt>
                <c:pt idx="11">
                  <c:v>92.0</c:v>
                </c:pt>
                <c:pt idx="12">
                  <c:v>75.0</c:v>
                </c:pt>
                <c:pt idx="13">
                  <c:v>55.0</c:v>
                </c:pt>
                <c:pt idx="14">
                  <c:v>36.0</c:v>
                </c:pt>
                <c:pt idx="15">
                  <c:v>20.0</c:v>
                </c:pt>
                <c:pt idx="16">
                  <c:v>12.0</c:v>
                </c:pt>
                <c:pt idx="17">
                  <c:v>5.0</c:v>
                </c:pt>
                <c:pt idx="18">
                  <c:v>1.0</c:v>
                </c:pt>
                <c:pt idx="19">
                  <c:v>1.0</c:v>
                </c:pt>
                <c:pt idx="20">
                  <c:v>0.0</c:v>
                </c:pt>
                <c:pt idx="21">
                  <c:v>0.0</c:v>
                </c:pt>
                <c:pt idx="22">
                  <c:v>0.0</c:v>
                </c:pt>
                <c:pt idx="23">
                  <c:v>0.0</c:v>
                </c:pt>
                <c:pt idx="24">
                  <c:v>0.0</c:v>
                </c:pt>
              </c:numCache>
            </c:numRef>
          </c:val>
          <c:smooth val="1"/>
        </c:ser>
        <c:ser>
          <c:idx val="2"/>
          <c:order val="2"/>
          <c:tx>
            <c:strRef>
              <c:f>'Figure 7'!$E$39</c:f>
              <c:strCache>
                <c:ptCount val="1"/>
                <c:pt idx="0">
                  <c:v>data(D)</c:v>
                </c:pt>
              </c:strCache>
            </c:strRef>
          </c:tx>
          <c:spPr>
            <a:ln w="25400">
              <a:solidFill>
                <a:srgbClr val="333333"/>
              </a:solidFill>
              <a:prstDash val="solid"/>
            </a:ln>
          </c:spPr>
          <c:marker>
            <c:symbol val="none"/>
          </c:marker>
          <c:cat>
            <c:numRef>
              <c:f>'Figure 7'!$B$40:$B$64</c:f>
              <c:numCache>
                <c:formatCode>General</c:formatCode>
                <c:ptCount val="25"/>
                <c:pt idx="0">
                  <c:v>-200.0</c:v>
                </c:pt>
                <c:pt idx="1">
                  <c:v>-150.0</c:v>
                </c:pt>
                <c:pt idx="2">
                  <c:v>-100.0</c:v>
                </c:pt>
                <c:pt idx="3">
                  <c:v>-50.0</c:v>
                </c:pt>
                <c:pt idx="4">
                  <c:v>0.0</c:v>
                </c:pt>
                <c:pt idx="5">
                  <c:v>50.0</c:v>
                </c:pt>
                <c:pt idx="6">
                  <c:v>100.0</c:v>
                </c:pt>
                <c:pt idx="7">
                  <c:v>150.0</c:v>
                </c:pt>
                <c:pt idx="8">
                  <c:v>200.0</c:v>
                </c:pt>
                <c:pt idx="9">
                  <c:v>250.0</c:v>
                </c:pt>
                <c:pt idx="10">
                  <c:v>300.0</c:v>
                </c:pt>
                <c:pt idx="11">
                  <c:v>350.0</c:v>
                </c:pt>
                <c:pt idx="12">
                  <c:v>400.0</c:v>
                </c:pt>
                <c:pt idx="13">
                  <c:v>450.0</c:v>
                </c:pt>
                <c:pt idx="14">
                  <c:v>500.0</c:v>
                </c:pt>
                <c:pt idx="15">
                  <c:v>550.0</c:v>
                </c:pt>
                <c:pt idx="16">
                  <c:v>600.0</c:v>
                </c:pt>
                <c:pt idx="17">
                  <c:v>650.0</c:v>
                </c:pt>
                <c:pt idx="18">
                  <c:v>700.0</c:v>
                </c:pt>
                <c:pt idx="19">
                  <c:v>750.0</c:v>
                </c:pt>
                <c:pt idx="20">
                  <c:v>800.0</c:v>
                </c:pt>
                <c:pt idx="21">
                  <c:v>850.0</c:v>
                </c:pt>
                <c:pt idx="22">
                  <c:v>900.0</c:v>
                </c:pt>
                <c:pt idx="23">
                  <c:v>950.0</c:v>
                </c:pt>
                <c:pt idx="24">
                  <c:v>1000.0</c:v>
                </c:pt>
              </c:numCache>
            </c:numRef>
          </c:cat>
          <c:val>
            <c:numRef>
              <c:f>'Figure 7'!$E$40:$E$64</c:f>
              <c:numCache>
                <c:formatCode>General</c:formatCode>
                <c:ptCount val="25"/>
                <c:pt idx="0">
                  <c:v>0.0</c:v>
                </c:pt>
                <c:pt idx="1">
                  <c:v>0.0</c:v>
                </c:pt>
                <c:pt idx="2">
                  <c:v>0.0</c:v>
                </c:pt>
                <c:pt idx="3">
                  <c:v>0.0</c:v>
                </c:pt>
                <c:pt idx="4">
                  <c:v>0.0</c:v>
                </c:pt>
                <c:pt idx="5">
                  <c:v>2.0</c:v>
                </c:pt>
                <c:pt idx="6">
                  <c:v>20.0</c:v>
                </c:pt>
                <c:pt idx="7">
                  <c:v>47.0</c:v>
                </c:pt>
                <c:pt idx="8">
                  <c:v>73.0</c:v>
                </c:pt>
                <c:pt idx="9">
                  <c:v>90.0</c:v>
                </c:pt>
                <c:pt idx="10">
                  <c:v>100.0</c:v>
                </c:pt>
                <c:pt idx="11">
                  <c:v>90.0</c:v>
                </c:pt>
                <c:pt idx="12">
                  <c:v>75.0</c:v>
                </c:pt>
                <c:pt idx="13">
                  <c:v>55.0</c:v>
                </c:pt>
                <c:pt idx="14">
                  <c:v>40.0</c:v>
                </c:pt>
                <c:pt idx="15">
                  <c:v>21.0</c:v>
                </c:pt>
                <c:pt idx="16">
                  <c:v>11.0</c:v>
                </c:pt>
                <c:pt idx="17">
                  <c:v>5.0</c:v>
                </c:pt>
                <c:pt idx="18">
                  <c:v>1.0</c:v>
                </c:pt>
                <c:pt idx="19">
                  <c:v>1.0</c:v>
                </c:pt>
                <c:pt idx="20">
                  <c:v>0.0</c:v>
                </c:pt>
                <c:pt idx="21">
                  <c:v>1.0</c:v>
                </c:pt>
                <c:pt idx="22">
                  <c:v>0.0</c:v>
                </c:pt>
                <c:pt idx="23">
                  <c:v>0.0</c:v>
                </c:pt>
                <c:pt idx="24">
                  <c:v>0.0</c:v>
                </c:pt>
              </c:numCache>
            </c:numRef>
          </c:val>
          <c:smooth val="1"/>
        </c:ser>
        <c:dLbls>
          <c:showLegendKey val="0"/>
          <c:showVal val="0"/>
          <c:showCatName val="0"/>
          <c:showSerName val="0"/>
          <c:showPercent val="0"/>
          <c:showBubbleSize val="0"/>
        </c:dLbls>
        <c:marker val="1"/>
        <c:smooth val="0"/>
        <c:axId val="2118475080"/>
        <c:axId val="2118471640"/>
      </c:lineChart>
      <c:catAx>
        <c:axId val="211847508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600" b="0" i="0" u="none" strike="noStrike" baseline="0">
                <a:solidFill>
                  <a:srgbClr val="000000"/>
                </a:solidFill>
                <a:latin typeface="Arial"/>
                <a:ea typeface="Arial"/>
                <a:cs typeface="Arial"/>
              </a:defRPr>
            </a:pPr>
            <a:endParaRPr lang="en-US"/>
          </a:p>
        </c:txPr>
        <c:crossAx val="2118471640"/>
        <c:crosses val="autoZero"/>
        <c:auto val="1"/>
        <c:lblAlgn val="ctr"/>
        <c:lblOffset val="100"/>
        <c:tickLblSkip val="2"/>
        <c:tickMarkSkip val="1"/>
        <c:noMultiLvlLbl val="0"/>
      </c:catAx>
      <c:valAx>
        <c:axId val="211847164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en-US"/>
          </a:p>
        </c:txPr>
        <c:crossAx val="2118475080"/>
        <c:crosses val="autoZero"/>
        <c:crossBetween val="between"/>
      </c:valAx>
      <c:spPr>
        <a:noFill/>
        <a:ln w="25400">
          <a:noFill/>
        </a:ln>
      </c:spPr>
    </c:plotArea>
    <c:legend>
      <c:legendPos val="r"/>
      <c:layout>
        <c:manualLayout>
          <c:xMode val="edge"/>
          <c:yMode val="edge"/>
          <c:x val="0.77016766739774"/>
          <c:y val="0.386206353516155"/>
          <c:w val="0.181126451659296"/>
          <c:h val="0.237930762964974"/>
        </c:manualLayout>
      </c:layout>
      <c:overlay val="0"/>
      <c:spPr>
        <a:solidFill>
          <a:srgbClr val="FFFFFF"/>
        </a:solidFill>
        <a:ln w="3175">
          <a:solidFill>
            <a:srgbClr val="000000"/>
          </a:solidFill>
          <a:prstDash val="solid"/>
        </a:ln>
      </c:spPr>
      <c:txPr>
        <a:bodyPr/>
        <a:lstStyle/>
        <a:p>
          <a:pPr>
            <a:defRPr sz="14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0" l="0.75" r="0.75" t="1.0" header="0.5" footer="0.5"/>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(..$$$$.....annually………….....)</a:t>
            </a:r>
          </a:p>
        </c:rich>
      </c:tx>
      <c:layout>
        <c:manualLayout>
          <c:xMode val="edge"/>
          <c:yMode val="edge"/>
          <c:x val="0.467974373218685"/>
          <c:y val="0.90686488407699"/>
        </c:manualLayout>
      </c:layout>
      <c:overlay val="0"/>
      <c:spPr>
        <a:noFill/>
        <a:ln w="25400">
          <a:noFill/>
        </a:ln>
      </c:spPr>
    </c:title>
    <c:autoTitleDeleted val="0"/>
    <c:plotArea>
      <c:layout>
        <c:manualLayout>
          <c:layoutTarget val="inner"/>
          <c:xMode val="edge"/>
          <c:yMode val="edge"/>
          <c:x val="0.108496870528072"/>
          <c:y val="0.191176928177007"/>
          <c:w val="0.711112018882785"/>
          <c:h val="0.480393306701197"/>
        </c:manualLayout>
      </c:layout>
      <c:barChart>
        <c:barDir val="col"/>
        <c:grouping val="stacked"/>
        <c:varyColors val="0"/>
        <c:ser>
          <c:idx val="0"/>
          <c:order val="0"/>
          <c:tx>
            <c:strRef>
              <c:f>'Figure 9'!$C$65</c:f>
              <c:strCache>
                <c:ptCount val="1"/>
                <c:pt idx="0">
                  <c:v>Africa</c:v>
                </c:pt>
              </c:strCache>
            </c:strRef>
          </c:tx>
          <c:spPr>
            <a:solidFill>
              <a:srgbClr val="FF9900"/>
            </a:solidFill>
            <a:ln w="12700">
              <a:solidFill>
                <a:srgbClr val="000000"/>
              </a:solidFill>
              <a:prstDash val="solid"/>
            </a:ln>
          </c:spPr>
          <c:invertIfNegative val="0"/>
          <c:cat>
            <c:strRef>
              <c:f>'Figure 9'!$B$67:$B$82</c:f>
              <c:strCache>
                <c:ptCount val="16"/>
                <c:pt idx="0">
                  <c:v> </c:v>
                </c:pt>
                <c:pt idx="1">
                  <c:v> </c:v>
                </c:pt>
                <c:pt idx="2">
                  <c:v>40c a day</c:v>
                </c:pt>
                <c:pt idx="3">
                  <c:v>70c a day</c:v>
                </c:pt>
                <c:pt idx="4">
                  <c:v>1.4$ a day</c:v>
                </c:pt>
                <c:pt idx="5">
                  <c:v>3$ a day</c:v>
                </c:pt>
                <c:pt idx="6">
                  <c:v>6$ a day</c:v>
                </c:pt>
                <c:pt idx="7">
                  <c:v>4000</c:v>
                </c:pt>
                <c:pt idx="8">
                  <c:v>8000</c:v>
                </c:pt>
                <c:pt idx="9">
                  <c:v>16000</c:v>
                </c:pt>
                <c:pt idx="10">
                  <c:v>33000</c:v>
                </c:pt>
                <c:pt idx="11">
                  <c:v>66000</c:v>
                </c:pt>
                <c:pt idx="12">
                  <c:v>131000</c:v>
                </c:pt>
                <c:pt idx="13">
                  <c:v>250000</c:v>
                </c:pt>
                <c:pt idx="14">
                  <c:v>500000</c:v>
                </c:pt>
                <c:pt idx="15">
                  <c:v> </c:v>
                </c:pt>
              </c:strCache>
            </c:strRef>
          </c:cat>
          <c:val>
            <c:numRef>
              <c:f>'Figure 9'!$C$67:$C$82</c:f>
              <c:numCache>
                <c:formatCode>0.0</c:formatCode>
                <c:ptCount val="16"/>
                <c:pt idx="0">
                  <c:v>0.957792308130313</c:v>
                </c:pt>
                <c:pt idx="1">
                  <c:v>4.577518466537466</c:v>
                </c:pt>
                <c:pt idx="2">
                  <c:v>19.99482825764128</c:v>
                </c:pt>
                <c:pt idx="3">
                  <c:v>62.67308231884644</c:v>
                </c:pt>
                <c:pt idx="4">
                  <c:v>136.6646457415642</c:v>
                </c:pt>
                <c:pt idx="5">
                  <c:v>188.1421454349637</c:v>
                </c:pt>
                <c:pt idx="6">
                  <c:v>169.2621346874211</c:v>
                </c:pt>
                <c:pt idx="7">
                  <c:v>125.1459191754745</c:v>
                </c:pt>
                <c:pt idx="8">
                  <c:v>71.04747162738995</c:v>
                </c:pt>
                <c:pt idx="9">
                  <c:v>27.56782799257279</c:v>
                </c:pt>
                <c:pt idx="10">
                  <c:v>8.715710677411962</c:v>
                </c:pt>
                <c:pt idx="11">
                  <c:v>2.748867425186271</c:v>
                </c:pt>
                <c:pt idx="12">
                  <c:v>0.789905569557029</c:v>
                </c:pt>
                <c:pt idx="13">
                  <c:v>0.1781043738128</c:v>
                </c:pt>
                <c:pt idx="14">
                  <c:v>0.029941336144629</c:v>
                </c:pt>
                <c:pt idx="15">
                  <c:v>0.00373371409425057</c:v>
                </c:pt>
              </c:numCache>
            </c:numRef>
          </c:val>
        </c:ser>
        <c:ser>
          <c:idx val="1"/>
          <c:order val="1"/>
          <c:tx>
            <c:strRef>
              <c:f>'Figure 9'!$D$65</c:f>
              <c:strCache>
                <c:ptCount val="1"/>
                <c:pt idx="0">
                  <c:v>Asia</c:v>
                </c:pt>
              </c:strCache>
            </c:strRef>
          </c:tx>
          <c:spPr>
            <a:solidFill>
              <a:srgbClr val="C0C0C0"/>
            </a:solidFill>
            <a:ln w="12700">
              <a:solidFill>
                <a:srgbClr val="000000"/>
              </a:solidFill>
              <a:prstDash val="solid"/>
            </a:ln>
          </c:spPr>
          <c:invertIfNegative val="0"/>
          <c:cat>
            <c:strRef>
              <c:f>'Figure 9'!$B$67:$B$82</c:f>
              <c:strCache>
                <c:ptCount val="16"/>
                <c:pt idx="0">
                  <c:v> </c:v>
                </c:pt>
                <c:pt idx="1">
                  <c:v> </c:v>
                </c:pt>
                <c:pt idx="2">
                  <c:v>40c a day</c:v>
                </c:pt>
                <c:pt idx="3">
                  <c:v>70c a day</c:v>
                </c:pt>
                <c:pt idx="4">
                  <c:v>1.4$ a day</c:v>
                </c:pt>
                <c:pt idx="5">
                  <c:v>3$ a day</c:v>
                </c:pt>
                <c:pt idx="6">
                  <c:v>6$ a day</c:v>
                </c:pt>
                <c:pt idx="7">
                  <c:v>4000</c:v>
                </c:pt>
                <c:pt idx="8">
                  <c:v>8000</c:v>
                </c:pt>
                <c:pt idx="9">
                  <c:v>16000</c:v>
                </c:pt>
                <c:pt idx="10">
                  <c:v>33000</c:v>
                </c:pt>
                <c:pt idx="11">
                  <c:v>66000</c:v>
                </c:pt>
                <c:pt idx="12">
                  <c:v>131000</c:v>
                </c:pt>
                <c:pt idx="13">
                  <c:v>250000</c:v>
                </c:pt>
                <c:pt idx="14">
                  <c:v>500000</c:v>
                </c:pt>
                <c:pt idx="15">
                  <c:v> </c:v>
                </c:pt>
              </c:strCache>
            </c:strRef>
          </c:cat>
          <c:val>
            <c:numRef>
              <c:f>'Figure 9'!$D$67:$D$82</c:f>
              <c:numCache>
                <c:formatCode>0.0</c:formatCode>
                <c:ptCount val="16"/>
                <c:pt idx="0">
                  <c:v>0.00284202845108614</c:v>
                </c:pt>
                <c:pt idx="1">
                  <c:v>0.0536962781295419</c:v>
                </c:pt>
                <c:pt idx="2">
                  <c:v>0.970011298706763</c:v>
                </c:pt>
                <c:pt idx="3">
                  <c:v>10.62454542394707</c:v>
                </c:pt>
                <c:pt idx="4">
                  <c:v>77.27746416856524</c:v>
                </c:pt>
                <c:pt idx="5">
                  <c:v>377.1825459631146</c:v>
                </c:pt>
                <c:pt idx="6">
                  <c:v>971.7780699537631</c:v>
                </c:pt>
                <c:pt idx="7">
                  <c:v>1142.117466294977</c:v>
                </c:pt>
                <c:pt idx="8">
                  <c:v>682.3379836893322</c:v>
                </c:pt>
                <c:pt idx="9">
                  <c:v>305.9382162252956</c:v>
                </c:pt>
                <c:pt idx="10">
                  <c:v>178.733450260743</c:v>
                </c:pt>
                <c:pt idx="11">
                  <c:v>56.49456096932887</c:v>
                </c:pt>
                <c:pt idx="12">
                  <c:v>5.235409851786796</c:v>
                </c:pt>
                <c:pt idx="13">
                  <c:v>0.430770008431934</c:v>
                </c:pt>
                <c:pt idx="14">
                  <c:v>0.0268849281178069</c:v>
                </c:pt>
                <c:pt idx="15">
                  <c:v>0.00105553347890674</c:v>
                </c:pt>
              </c:numCache>
            </c:numRef>
          </c:val>
        </c:ser>
        <c:ser>
          <c:idx val="2"/>
          <c:order val="2"/>
          <c:tx>
            <c:strRef>
              <c:f>'Figure 9'!$E$65</c:f>
              <c:strCache>
                <c:ptCount val="1"/>
                <c:pt idx="0">
                  <c:v>Americas</c:v>
                </c:pt>
              </c:strCache>
            </c:strRef>
          </c:tx>
          <c:spPr>
            <a:solidFill>
              <a:srgbClr val="808080"/>
            </a:solidFill>
            <a:ln w="12700">
              <a:solidFill>
                <a:srgbClr val="000000"/>
              </a:solidFill>
              <a:prstDash val="solid"/>
            </a:ln>
          </c:spPr>
          <c:invertIfNegative val="0"/>
          <c:cat>
            <c:strRef>
              <c:f>'Figure 9'!$B$67:$B$82</c:f>
              <c:strCache>
                <c:ptCount val="16"/>
                <c:pt idx="0">
                  <c:v> </c:v>
                </c:pt>
                <c:pt idx="1">
                  <c:v> </c:v>
                </c:pt>
                <c:pt idx="2">
                  <c:v>40c a day</c:v>
                </c:pt>
                <c:pt idx="3">
                  <c:v>70c a day</c:v>
                </c:pt>
                <c:pt idx="4">
                  <c:v>1.4$ a day</c:v>
                </c:pt>
                <c:pt idx="5">
                  <c:v>3$ a day</c:v>
                </c:pt>
                <c:pt idx="6">
                  <c:v>6$ a day</c:v>
                </c:pt>
                <c:pt idx="7">
                  <c:v>4000</c:v>
                </c:pt>
                <c:pt idx="8">
                  <c:v>8000</c:v>
                </c:pt>
                <c:pt idx="9">
                  <c:v>16000</c:v>
                </c:pt>
                <c:pt idx="10">
                  <c:v>33000</c:v>
                </c:pt>
                <c:pt idx="11">
                  <c:v>66000</c:v>
                </c:pt>
                <c:pt idx="12">
                  <c:v>131000</c:v>
                </c:pt>
                <c:pt idx="13">
                  <c:v>250000</c:v>
                </c:pt>
                <c:pt idx="14">
                  <c:v>500000</c:v>
                </c:pt>
                <c:pt idx="15">
                  <c:v> </c:v>
                </c:pt>
              </c:strCache>
            </c:strRef>
          </c:cat>
          <c:val>
            <c:numRef>
              <c:f>'Figure 9'!$E$67:$E$82</c:f>
              <c:numCache>
                <c:formatCode>0.0</c:formatCode>
                <c:ptCount val="16"/>
                <c:pt idx="0">
                  <c:v>0.0435543813013305</c:v>
                </c:pt>
                <c:pt idx="1">
                  <c:v>0.272528594869623</c:v>
                </c:pt>
                <c:pt idx="2">
                  <c:v>1.479537446828546</c:v>
                </c:pt>
                <c:pt idx="3">
                  <c:v>6.226963815682577</c:v>
                </c:pt>
                <c:pt idx="4">
                  <c:v>20.07100311892227</c:v>
                </c:pt>
                <c:pt idx="5">
                  <c:v>48.7495277755844</c:v>
                </c:pt>
                <c:pt idx="6">
                  <c:v>88.22962815596573</c:v>
                </c:pt>
                <c:pt idx="7">
                  <c:v>120.1778401839163</c:v>
                </c:pt>
                <c:pt idx="8">
                  <c:v>134.397908567594</c:v>
                </c:pt>
                <c:pt idx="9">
                  <c:v>146.1211606207609</c:v>
                </c:pt>
                <c:pt idx="10">
                  <c:v>144.7629353792285</c:v>
                </c:pt>
                <c:pt idx="11">
                  <c:v>96.65693149077768</c:v>
                </c:pt>
                <c:pt idx="12">
                  <c:v>36.74387979524688</c:v>
                </c:pt>
                <c:pt idx="13">
                  <c:v>7.670453017954655</c:v>
                </c:pt>
                <c:pt idx="14">
                  <c:v>0.878962572207576</c:v>
                </c:pt>
                <c:pt idx="15">
                  <c:v>0.0566239795965617</c:v>
                </c:pt>
              </c:numCache>
            </c:numRef>
          </c:val>
        </c:ser>
        <c:ser>
          <c:idx val="3"/>
          <c:order val="3"/>
          <c:tx>
            <c:strRef>
              <c:f>'Figure 9'!$F$65</c:f>
              <c:strCache>
                <c:ptCount val="1"/>
                <c:pt idx="0">
                  <c:v>Europe</c:v>
                </c:pt>
              </c:strCache>
            </c:strRef>
          </c:tx>
          <c:spPr>
            <a:solidFill>
              <a:srgbClr val="333333"/>
            </a:solidFill>
            <a:ln w="12700">
              <a:solidFill>
                <a:srgbClr val="000000"/>
              </a:solidFill>
              <a:prstDash val="solid"/>
            </a:ln>
          </c:spPr>
          <c:invertIfNegative val="0"/>
          <c:cat>
            <c:strRef>
              <c:f>'Figure 9'!$B$67:$B$82</c:f>
              <c:strCache>
                <c:ptCount val="16"/>
                <c:pt idx="0">
                  <c:v> </c:v>
                </c:pt>
                <c:pt idx="1">
                  <c:v> </c:v>
                </c:pt>
                <c:pt idx="2">
                  <c:v>40c a day</c:v>
                </c:pt>
                <c:pt idx="3">
                  <c:v>70c a day</c:v>
                </c:pt>
                <c:pt idx="4">
                  <c:v>1.4$ a day</c:v>
                </c:pt>
                <c:pt idx="5">
                  <c:v>3$ a day</c:v>
                </c:pt>
                <c:pt idx="6">
                  <c:v>6$ a day</c:v>
                </c:pt>
                <c:pt idx="7">
                  <c:v>4000</c:v>
                </c:pt>
                <c:pt idx="8">
                  <c:v>8000</c:v>
                </c:pt>
                <c:pt idx="9">
                  <c:v>16000</c:v>
                </c:pt>
                <c:pt idx="10">
                  <c:v>33000</c:v>
                </c:pt>
                <c:pt idx="11">
                  <c:v>66000</c:v>
                </c:pt>
                <c:pt idx="12">
                  <c:v>131000</c:v>
                </c:pt>
                <c:pt idx="13">
                  <c:v>250000</c:v>
                </c:pt>
                <c:pt idx="14">
                  <c:v>500000</c:v>
                </c:pt>
                <c:pt idx="15">
                  <c:v> </c:v>
                </c:pt>
              </c:strCache>
            </c:strRef>
          </c:cat>
          <c:val>
            <c:numRef>
              <c:f>'Figure 9'!$F$67:$F$82</c:f>
              <c:numCache>
                <c:formatCode>0.0</c:formatCode>
                <c:ptCount val="16"/>
                <c:pt idx="0">
                  <c:v>1.24806827372925E-6</c:v>
                </c:pt>
                <c:pt idx="1">
                  <c:v>0.000121242377816111</c:v>
                </c:pt>
                <c:pt idx="2">
                  <c:v>0.0048685865653299</c:v>
                </c:pt>
                <c:pt idx="3">
                  <c:v>0.0837021913252219</c:v>
                </c:pt>
                <c:pt idx="4">
                  <c:v>0.681677288655949</c:v>
                </c:pt>
                <c:pt idx="5">
                  <c:v>3.452335720914453</c:v>
                </c:pt>
                <c:pt idx="6">
                  <c:v>16.81908323427078</c:v>
                </c:pt>
                <c:pt idx="7">
                  <c:v>61.2875144961886</c:v>
                </c:pt>
                <c:pt idx="8">
                  <c:v>112.7676519354328</c:v>
                </c:pt>
                <c:pt idx="9">
                  <c:v>161.4849079828517</c:v>
                </c:pt>
                <c:pt idx="10">
                  <c:v>181.6010317488701</c:v>
                </c:pt>
                <c:pt idx="11">
                  <c:v>88.0244606620761</c:v>
                </c:pt>
                <c:pt idx="12">
                  <c:v>15.44903278059255</c:v>
                </c:pt>
                <c:pt idx="13">
                  <c:v>1.195792617868226</c:v>
                </c:pt>
                <c:pt idx="14">
                  <c:v>0.0469305252553727</c:v>
                </c:pt>
                <c:pt idx="15">
                  <c:v>0.000880168707473272</c:v>
                </c:pt>
              </c:numCache>
            </c:numRef>
          </c:val>
        </c:ser>
        <c:dLbls>
          <c:showLegendKey val="0"/>
          <c:showVal val="0"/>
          <c:showCatName val="0"/>
          <c:showSerName val="0"/>
          <c:showPercent val="0"/>
          <c:showBubbleSize val="0"/>
        </c:dLbls>
        <c:gapWidth val="0"/>
        <c:overlap val="100"/>
        <c:axId val="2117363976"/>
        <c:axId val="2117360504"/>
      </c:barChart>
      <c:catAx>
        <c:axId val="2117363976"/>
        <c:scaling>
          <c:orientation val="minMax"/>
        </c:scaling>
        <c:delete val="0"/>
        <c:axPos val="b"/>
        <c:numFmt formatCode="#,##0" sourceLinked="0"/>
        <c:majorTickMark val="out"/>
        <c:minorTickMark val="none"/>
        <c:tickLblPos val="nextTo"/>
        <c:spPr>
          <a:ln w="3175">
            <a:solidFill>
              <a:srgbClr val="000000"/>
            </a:solidFill>
            <a:prstDash val="solid"/>
          </a:ln>
        </c:spPr>
        <c:txPr>
          <a:bodyPr rot="-5400000" vert="horz"/>
          <a:lstStyle/>
          <a:p>
            <a:pPr>
              <a:defRPr sz="1600" b="0" i="0" u="none" strike="noStrike" baseline="0">
                <a:solidFill>
                  <a:srgbClr val="000000"/>
                </a:solidFill>
                <a:latin typeface="Arial"/>
                <a:ea typeface="Arial"/>
                <a:cs typeface="Arial"/>
              </a:defRPr>
            </a:pPr>
            <a:endParaRPr lang="en-US"/>
          </a:p>
        </c:txPr>
        <c:crossAx val="2117360504"/>
        <c:crosses val="autoZero"/>
        <c:auto val="1"/>
        <c:lblAlgn val="ctr"/>
        <c:lblOffset val="100"/>
        <c:tickLblSkip val="1"/>
        <c:tickMarkSkip val="1"/>
        <c:noMultiLvlLbl val="0"/>
      </c:catAx>
      <c:valAx>
        <c:axId val="2117360504"/>
        <c:scaling>
          <c:orientation val="minMax"/>
          <c:max val="1700.0"/>
          <c:min val="0.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en-US"/>
          </a:p>
        </c:txPr>
        <c:crossAx val="2117363976"/>
        <c:crosses val="autoZero"/>
        <c:crossBetween val="between"/>
        <c:majorUnit val="250.0"/>
      </c:valAx>
      <c:spPr>
        <a:noFill/>
        <a:ln w="12700">
          <a:solidFill>
            <a:srgbClr val="808080"/>
          </a:solidFill>
          <a:prstDash val="solid"/>
        </a:ln>
      </c:spPr>
    </c:plotArea>
    <c:legend>
      <c:legendPos val="r"/>
      <c:layout>
        <c:manualLayout>
          <c:xMode val="edge"/>
          <c:yMode val="edge"/>
          <c:x val="0.843558402975702"/>
          <c:y val="0.291666940069991"/>
          <c:w val="0.136503067484663"/>
          <c:h val="0.315972495625547"/>
        </c:manualLayout>
      </c:layout>
      <c:overlay val="0"/>
      <c:spPr>
        <a:solidFill>
          <a:srgbClr val="FFFFFF"/>
        </a:solidFill>
        <a:ln w="3175">
          <a:solidFill>
            <a:srgbClr val="000000"/>
          </a:solidFill>
          <a:prstDash val="solid"/>
        </a:ln>
      </c:spPr>
      <c:txPr>
        <a:bodyPr/>
        <a:lstStyle/>
        <a:p>
          <a:pPr>
            <a:defRPr sz="14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0" l="0.75" r="0.75" t="1.0" header="0.5" footer="0.5"/>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269614835949"/>
          <c:y val="0.0835509138381201"/>
          <c:w val="0.696148359486448"/>
          <c:h val="0.699738903394256"/>
        </c:manualLayout>
      </c:layout>
      <c:lineChart>
        <c:grouping val="standard"/>
        <c:varyColors val="0"/>
        <c:ser>
          <c:idx val="0"/>
          <c:order val="0"/>
          <c:tx>
            <c:strRef>
              <c:f>'Figure 10'!$I$37</c:f>
              <c:strCache>
                <c:ptCount val="1"/>
                <c:pt idx="0">
                  <c:v>Africa</c:v>
                </c:pt>
              </c:strCache>
            </c:strRef>
          </c:tx>
          <c:spPr>
            <a:ln w="38100">
              <a:solidFill>
                <a:srgbClr val="FF6600"/>
              </a:solidFill>
              <a:prstDash val="sysDash"/>
            </a:ln>
          </c:spPr>
          <c:marker>
            <c:symbol val="none"/>
          </c:marker>
          <c:dLbls>
            <c:dLbl>
              <c:idx val="22"/>
              <c:layout>
                <c:manualLayout>
                  <c:x val="-0.0298863640618389"/>
                  <c:y val="-0.0230538023478136"/>
                </c:manualLayout>
              </c:layout>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r"/>
              <c:showLegendKey val="0"/>
              <c:showVal val="0"/>
              <c:showCatName val="1"/>
              <c:showSerName val="0"/>
              <c:showPercent val="0"/>
              <c:showBubbleSize val="0"/>
            </c:dLbl>
            <c:showLegendKey val="0"/>
            <c:showVal val="0"/>
            <c:showCatName val="0"/>
            <c:showSerName val="0"/>
            <c:showPercent val="0"/>
            <c:showBubbleSize val="0"/>
          </c:dLbls>
          <c:cat>
            <c:numRef>
              <c:f>'Figure 10'!$H$39:$H$94</c:f>
              <c:numCache>
                <c:formatCode>General</c:formatCode>
                <c:ptCount val="56"/>
                <c:pt idx="0">
                  <c:v>1955.0</c:v>
                </c:pt>
                <c:pt idx="1">
                  <c:v>1956.0</c:v>
                </c:pt>
                <c:pt idx="2">
                  <c:v>1957.0</c:v>
                </c:pt>
                <c:pt idx="3">
                  <c:v>1958.0</c:v>
                </c:pt>
                <c:pt idx="4">
                  <c:v>1959.0</c:v>
                </c:pt>
                <c:pt idx="5">
                  <c:v>1960.0</c:v>
                </c:pt>
                <c:pt idx="6">
                  <c:v>1961.0</c:v>
                </c:pt>
                <c:pt idx="7">
                  <c:v>1962.0</c:v>
                </c:pt>
                <c:pt idx="8">
                  <c:v>1963.0</c:v>
                </c:pt>
                <c:pt idx="9">
                  <c:v>1964.0</c:v>
                </c:pt>
                <c:pt idx="10">
                  <c:v>1965.0</c:v>
                </c:pt>
                <c:pt idx="11">
                  <c:v>1966.0</c:v>
                </c:pt>
                <c:pt idx="12">
                  <c:v>1967.0</c:v>
                </c:pt>
                <c:pt idx="13">
                  <c:v>1968.0</c:v>
                </c:pt>
                <c:pt idx="14">
                  <c:v>1969.0</c:v>
                </c:pt>
                <c:pt idx="15">
                  <c:v>1970.0</c:v>
                </c:pt>
                <c:pt idx="16">
                  <c:v>1971.0</c:v>
                </c:pt>
                <c:pt idx="17">
                  <c:v>1972.0</c:v>
                </c:pt>
                <c:pt idx="18">
                  <c:v>1973.0</c:v>
                </c:pt>
                <c:pt idx="19">
                  <c:v>1974.0</c:v>
                </c:pt>
                <c:pt idx="20">
                  <c:v>1975.0</c:v>
                </c:pt>
                <c:pt idx="21">
                  <c:v>1976.0</c:v>
                </c:pt>
                <c:pt idx="22">
                  <c:v>1977.0</c:v>
                </c:pt>
                <c:pt idx="23">
                  <c:v>1978.0</c:v>
                </c:pt>
                <c:pt idx="24">
                  <c:v>1979.0</c:v>
                </c:pt>
                <c:pt idx="25">
                  <c:v>1980.0</c:v>
                </c:pt>
                <c:pt idx="26">
                  <c:v>1981.0</c:v>
                </c:pt>
                <c:pt idx="27">
                  <c:v>1982.0</c:v>
                </c:pt>
                <c:pt idx="28">
                  <c:v>1983.0</c:v>
                </c:pt>
                <c:pt idx="29">
                  <c:v>1984.0</c:v>
                </c:pt>
                <c:pt idx="30">
                  <c:v>1985.0</c:v>
                </c:pt>
                <c:pt idx="31">
                  <c:v>1986.0</c:v>
                </c:pt>
                <c:pt idx="32">
                  <c:v>1987.0</c:v>
                </c:pt>
                <c:pt idx="33">
                  <c:v>1988.0</c:v>
                </c:pt>
                <c:pt idx="34">
                  <c:v>1989.0</c:v>
                </c:pt>
                <c:pt idx="35">
                  <c:v>1990.0</c:v>
                </c:pt>
                <c:pt idx="36">
                  <c:v>1991.0</c:v>
                </c:pt>
                <c:pt idx="37">
                  <c:v>1992.0</c:v>
                </c:pt>
                <c:pt idx="38">
                  <c:v>1993.0</c:v>
                </c:pt>
                <c:pt idx="39">
                  <c:v>1994.0</c:v>
                </c:pt>
                <c:pt idx="40">
                  <c:v>1995.0</c:v>
                </c:pt>
                <c:pt idx="41">
                  <c:v>1996.0</c:v>
                </c:pt>
                <c:pt idx="42">
                  <c:v>1997.0</c:v>
                </c:pt>
                <c:pt idx="43">
                  <c:v>1998.0</c:v>
                </c:pt>
                <c:pt idx="44">
                  <c:v>1999.0</c:v>
                </c:pt>
                <c:pt idx="45">
                  <c:v>2000.0</c:v>
                </c:pt>
                <c:pt idx="46">
                  <c:v>2001.0</c:v>
                </c:pt>
                <c:pt idx="47">
                  <c:v>2002.0</c:v>
                </c:pt>
                <c:pt idx="48">
                  <c:v>2003.0</c:v>
                </c:pt>
                <c:pt idx="49">
                  <c:v>2004.0</c:v>
                </c:pt>
                <c:pt idx="50">
                  <c:v>2005.0</c:v>
                </c:pt>
                <c:pt idx="51">
                  <c:v>2006.0</c:v>
                </c:pt>
                <c:pt idx="52">
                  <c:v>2007.0</c:v>
                </c:pt>
                <c:pt idx="53">
                  <c:v>2008.0</c:v>
                </c:pt>
                <c:pt idx="54">
                  <c:v>2009.0</c:v>
                </c:pt>
                <c:pt idx="55">
                  <c:v>2010.0</c:v>
                </c:pt>
              </c:numCache>
            </c:numRef>
          </c:cat>
          <c:val>
            <c:numRef>
              <c:f>'Figure 10'!$I$39:$I$94</c:f>
              <c:numCache>
                <c:formatCode>0%</c:formatCode>
                <c:ptCount val="56"/>
                <c:pt idx="0">
                  <c:v>0.149606013854897</c:v>
                </c:pt>
                <c:pt idx="1">
                  <c:v>0.1596135394853</c:v>
                </c:pt>
                <c:pt idx="2">
                  <c:v>0.164977041078346</c:v>
                </c:pt>
                <c:pt idx="3">
                  <c:v>0.154327174048094</c:v>
                </c:pt>
                <c:pt idx="4">
                  <c:v>0.179576044837615</c:v>
                </c:pt>
                <c:pt idx="5">
                  <c:v>0.192955058140786</c:v>
                </c:pt>
                <c:pt idx="6">
                  <c:v>0.162010204740441</c:v>
                </c:pt>
                <c:pt idx="7">
                  <c:v>0.161804574432401</c:v>
                </c:pt>
                <c:pt idx="8">
                  <c:v>0.197100659567726</c:v>
                </c:pt>
                <c:pt idx="9">
                  <c:v>0.199994420318443</c:v>
                </c:pt>
                <c:pt idx="10">
                  <c:v>0.22006168871295</c:v>
                </c:pt>
                <c:pt idx="11">
                  <c:v>0.202374640667381</c:v>
                </c:pt>
                <c:pt idx="12">
                  <c:v>0.179294866364797</c:v>
                </c:pt>
                <c:pt idx="13">
                  <c:v>0.207851773672501</c:v>
                </c:pt>
                <c:pt idx="14">
                  <c:v>0.230957671620357</c:v>
                </c:pt>
                <c:pt idx="15">
                  <c:v>0.273034341981172</c:v>
                </c:pt>
                <c:pt idx="16">
                  <c:v>0.298054369234558</c:v>
                </c:pt>
                <c:pt idx="17">
                  <c:v>0.290707705555488</c:v>
                </c:pt>
                <c:pt idx="18">
                  <c:v>0.246025149191529</c:v>
                </c:pt>
                <c:pt idx="19">
                  <c:v>0.235456622150265</c:v>
                </c:pt>
                <c:pt idx="20">
                  <c:v>0.184428820435572</c:v>
                </c:pt>
                <c:pt idx="21">
                  <c:v>0.225704211727889</c:v>
                </c:pt>
                <c:pt idx="22">
                  <c:v>0.249264747080696</c:v>
                </c:pt>
                <c:pt idx="23">
                  <c:v>0.215346969498255</c:v>
                </c:pt>
                <c:pt idx="24">
                  <c:v>0.176108697506119</c:v>
                </c:pt>
                <c:pt idx="25">
                  <c:v>0.131613122497451</c:v>
                </c:pt>
                <c:pt idx="26">
                  <c:v>0.0917466434575358</c:v>
                </c:pt>
                <c:pt idx="27">
                  <c:v>0.0822361261027052</c:v>
                </c:pt>
                <c:pt idx="28">
                  <c:v>0.0476178019831025</c:v>
                </c:pt>
                <c:pt idx="29">
                  <c:v>0.0194767295287442</c:v>
                </c:pt>
                <c:pt idx="30">
                  <c:v>0.0354802630172737</c:v>
                </c:pt>
                <c:pt idx="31">
                  <c:v>-0.00924059249587114</c:v>
                </c:pt>
                <c:pt idx="32">
                  <c:v>-0.0342472697765267</c:v>
                </c:pt>
                <c:pt idx="33">
                  <c:v>-0.0183548150513735</c:v>
                </c:pt>
                <c:pt idx="34">
                  <c:v>-0.0322064258232648</c:v>
                </c:pt>
                <c:pt idx="35">
                  <c:v>-0.0598736713422776</c:v>
                </c:pt>
                <c:pt idx="36">
                  <c:v>-0.063123905331633</c:v>
                </c:pt>
                <c:pt idx="37">
                  <c:v>-0.0886731149718055</c:v>
                </c:pt>
                <c:pt idx="38">
                  <c:v>-0.0823953422635556</c:v>
                </c:pt>
                <c:pt idx="39">
                  <c:v>-0.077703611357699</c:v>
                </c:pt>
                <c:pt idx="40">
                  <c:v>-0.0749418556857296</c:v>
                </c:pt>
                <c:pt idx="41">
                  <c:v>-0.0385044231173928</c:v>
                </c:pt>
                <c:pt idx="42">
                  <c:v>-0.0175523718362964</c:v>
                </c:pt>
                <c:pt idx="43">
                  <c:v>-0.0171394280334095</c:v>
                </c:pt>
                <c:pt idx="44">
                  <c:v>-0.0112625339453058</c:v>
                </c:pt>
                <c:pt idx="45">
                  <c:v>0.0139628808968408</c:v>
                </c:pt>
                <c:pt idx="46">
                  <c:v>0.0532282484492153</c:v>
                </c:pt>
                <c:pt idx="47">
                  <c:v>0.112511789999039</c:v>
                </c:pt>
                <c:pt idx="48">
                  <c:v>0.158326638284498</c:v>
                </c:pt>
                <c:pt idx="49">
                  <c:v>0.201449676626471</c:v>
                </c:pt>
                <c:pt idx="50">
                  <c:v>0.228284765772271</c:v>
                </c:pt>
                <c:pt idx="51">
                  <c:v>0.235768820722218</c:v>
                </c:pt>
                <c:pt idx="52">
                  <c:v>0.272561412178057</c:v>
                </c:pt>
                <c:pt idx="53">
                  <c:v>0.291091034091283</c:v>
                </c:pt>
                <c:pt idx="54">
                  <c:v>0.318088265102973</c:v>
                </c:pt>
                <c:pt idx="55">
                  <c:v>0.337173498990245</c:v>
                </c:pt>
              </c:numCache>
            </c:numRef>
          </c:val>
          <c:smooth val="0"/>
        </c:ser>
        <c:ser>
          <c:idx val="1"/>
          <c:order val="1"/>
          <c:tx>
            <c:strRef>
              <c:f>'Figure 10'!$J$37</c:f>
              <c:strCache>
                <c:ptCount val="1"/>
                <c:pt idx="0">
                  <c:v>Asia</c:v>
                </c:pt>
              </c:strCache>
            </c:strRef>
          </c:tx>
          <c:spPr>
            <a:ln w="38100">
              <a:solidFill>
                <a:srgbClr val="C0C0C0"/>
              </a:solidFill>
              <a:prstDash val="solid"/>
            </a:ln>
          </c:spPr>
          <c:marker>
            <c:symbol val="none"/>
          </c:marker>
          <c:dLbls>
            <c:dLbl>
              <c:idx val="18"/>
              <c:layout>
                <c:manualLayout>
                  <c:x val="-0.00915617359527632"/>
                  <c:y val="-0.0261362499400369"/>
                </c:manualLayout>
              </c:layout>
              <c:spPr>
                <a:noFill/>
                <a:ln w="25400">
                  <a:noFill/>
                </a:ln>
              </c:spPr>
              <c:txPr>
                <a:bodyPr/>
                <a:lstStyle/>
                <a:p>
                  <a:pPr>
                    <a:defRPr sz="1000" b="0" i="0" u="none" strike="noStrike" baseline="0">
                      <a:solidFill>
                        <a:srgbClr val="C0C0C0"/>
                      </a:solidFill>
                      <a:latin typeface="Arial"/>
                      <a:ea typeface="Arial"/>
                      <a:cs typeface="Arial"/>
                    </a:defRPr>
                  </a:pPr>
                  <a:endParaRPr lang="en-US"/>
                </a:p>
              </c:txPr>
              <c:dLblPos val="r"/>
              <c:showLegendKey val="0"/>
              <c:showVal val="0"/>
              <c:showCatName val="1"/>
              <c:showSerName val="0"/>
              <c:showPercent val="0"/>
              <c:showBubbleSize val="0"/>
            </c:dLbl>
            <c:showLegendKey val="0"/>
            <c:showVal val="0"/>
            <c:showCatName val="0"/>
            <c:showSerName val="0"/>
            <c:showPercent val="0"/>
            <c:showBubbleSize val="0"/>
          </c:dLbls>
          <c:cat>
            <c:numRef>
              <c:f>'Figure 10'!$H$39:$H$94</c:f>
              <c:numCache>
                <c:formatCode>General</c:formatCode>
                <c:ptCount val="56"/>
                <c:pt idx="0">
                  <c:v>1955.0</c:v>
                </c:pt>
                <c:pt idx="1">
                  <c:v>1956.0</c:v>
                </c:pt>
                <c:pt idx="2">
                  <c:v>1957.0</c:v>
                </c:pt>
                <c:pt idx="3">
                  <c:v>1958.0</c:v>
                </c:pt>
                <c:pt idx="4">
                  <c:v>1959.0</c:v>
                </c:pt>
                <c:pt idx="5">
                  <c:v>1960.0</c:v>
                </c:pt>
                <c:pt idx="6">
                  <c:v>1961.0</c:v>
                </c:pt>
                <c:pt idx="7">
                  <c:v>1962.0</c:v>
                </c:pt>
                <c:pt idx="8">
                  <c:v>1963.0</c:v>
                </c:pt>
                <c:pt idx="9">
                  <c:v>1964.0</c:v>
                </c:pt>
                <c:pt idx="10">
                  <c:v>1965.0</c:v>
                </c:pt>
                <c:pt idx="11">
                  <c:v>1966.0</c:v>
                </c:pt>
                <c:pt idx="12">
                  <c:v>1967.0</c:v>
                </c:pt>
                <c:pt idx="13">
                  <c:v>1968.0</c:v>
                </c:pt>
                <c:pt idx="14">
                  <c:v>1969.0</c:v>
                </c:pt>
                <c:pt idx="15">
                  <c:v>1970.0</c:v>
                </c:pt>
                <c:pt idx="16">
                  <c:v>1971.0</c:v>
                </c:pt>
                <c:pt idx="17">
                  <c:v>1972.0</c:v>
                </c:pt>
                <c:pt idx="18">
                  <c:v>1973.0</c:v>
                </c:pt>
                <c:pt idx="19">
                  <c:v>1974.0</c:v>
                </c:pt>
                <c:pt idx="20">
                  <c:v>1975.0</c:v>
                </c:pt>
                <c:pt idx="21">
                  <c:v>1976.0</c:v>
                </c:pt>
                <c:pt idx="22">
                  <c:v>1977.0</c:v>
                </c:pt>
                <c:pt idx="23">
                  <c:v>1978.0</c:v>
                </c:pt>
                <c:pt idx="24">
                  <c:v>1979.0</c:v>
                </c:pt>
                <c:pt idx="25">
                  <c:v>1980.0</c:v>
                </c:pt>
                <c:pt idx="26">
                  <c:v>1981.0</c:v>
                </c:pt>
                <c:pt idx="27">
                  <c:v>1982.0</c:v>
                </c:pt>
                <c:pt idx="28">
                  <c:v>1983.0</c:v>
                </c:pt>
                <c:pt idx="29">
                  <c:v>1984.0</c:v>
                </c:pt>
                <c:pt idx="30">
                  <c:v>1985.0</c:v>
                </c:pt>
                <c:pt idx="31">
                  <c:v>1986.0</c:v>
                </c:pt>
                <c:pt idx="32">
                  <c:v>1987.0</c:v>
                </c:pt>
                <c:pt idx="33">
                  <c:v>1988.0</c:v>
                </c:pt>
                <c:pt idx="34">
                  <c:v>1989.0</c:v>
                </c:pt>
                <c:pt idx="35">
                  <c:v>1990.0</c:v>
                </c:pt>
                <c:pt idx="36">
                  <c:v>1991.0</c:v>
                </c:pt>
                <c:pt idx="37">
                  <c:v>1992.0</c:v>
                </c:pt>
                <c:pt idx="38">
                  <c:v>1993.0</c:v>
                </c:pt>
                <c:pt idx="39">
                  <c:v>1994.0</c:v>
                </c:pt>
                <c:pt idx="40">
                  <c:v>1995.0</c:v>
                </c:pt>
                <c:pt idx="41">
                  <c:v>1996.0</c:v>
                </c:pt>
                <c:pt idx="42">
                  <c:v>1997.0</c:v>
                </c:pt>
                <c:pt idx="43">
                  <c:v>1998.0</c:v>
                </c:pt>
                <c:pt idx="44">
                  <c:v>1999.0</c:v>
                </c:pt>
                <c:pt idx="45">
                  <c:v>2000.0</c:v>
                </c:pt>
                <c:pt idx="46">
                  <c:v>2001.0</c:v>
                </c:pt>
                <c:pt idx="47">
                  <c:v>2002.0</c:v>
                </c:pt>
                <c:pt idx="48">
                  <c:v>2003.0</c:v>
                </c:pt>
                <c:pt idx="49">
                  <c:v>2004.0</c:v>
                </c:pt>
                <c:pt idx="50">
                  <c:v>2005.0</c:v>
                </c:pt>
                <c:pt idx="51">
                  <c:v>2006.0</c:v>
                </c:pt>
                <c:pt idx="52">
                  <c:v>2007.0</c:v>
                </c:pt>
                <c:pt idx="53">
                  <c:v>2008.0</c:v>
                </c:pt>
                <c:pt idx="54">
                  <c:v>2009.0</c:v>
                </c:pt>
                <c:pt idx="55">
                  <c:v>2010.0</c:v>
                </c:pt>
              </c:numCache>
            </c:numRef>
          </c:cat>
          <c:val>
            <c:numRef>
              <c:f>'Figure 10'!$J$39:$J$94</c:f>
              <c:numCache>
                <c:formatCode>0%</c:formatCode>
                <c:ptCount val="56"/>
                <c:pt idx="0">
                  <c:v>0.369992589104492</c:v>
                </c:pt>
                <c:pt idx="1">
                  <c:v>0.444884109306465</c:v>
                </c:pt>
                <c:pt idx="2">
                  <c:v>0.420535386093668</c:v>
                </c:pt>
                <c:pt idx="3">
                  <c:v>0.425191200671364</c:v>
                </c:pt>
                <c:pt idx="4">
                  <c:v>0.394038784433967</c:v>
                </c:pt>
                <c:pt idx="5">
                  <c:v>0.409047670498764</c:v>
                </c:pt>
                <c:pt idx="6">
                  <c:v>0.380700668314021</c:v>
                </c:pt>
                <c:pt idx="7">
                  <c:v>0.340435041586406</c:v>
                </c:pt>
                <c:pt idx="8">
                  <c:v>0.317354610189824</c:v>
                </c:pt>
                <c:pt idx="9">
                  <c:v>0.38017459793479</c:v>
                </c:pt>
                <c:pt idx="10">
                  <c:v>0.374769954345507</c:v>
                </c:pt>
                <c:pt idx="11">
                  <c:v>0.356281382984389</c:v>
                </c:pt>
                <c:pt idx="12">
                  <c:v>0.370820780874007</c:v>
                </c:pt>
                <c:pt idx="13">
                  <c:v>0.365209720285607</c:v>
                </c:pt>
                <c:pt idx="14">
                  <c:v>0.417061454013292</c:v>
                </c:pt>
                <c:pt idx="15">
                  <c:v>0.439379464112067</c:v>
                </c:pt>
                <c:pt idx="16">
                  <c:v>0.461556910641706</c:v>
                </c:pt>
                <c:pt idx="17">
                  <c:v>0.460701685257943</c:v>
                </c:pt>
                <c:pt idx="18">
                  <c:v>0.514397482528147</c:v>
                </c:pt>
                <c:pt idx="19">
                  <c:v>0.408329142474857</c:v>
                </c:pt>
                <c:pt idx="20">
                  <c:v>0.387227184296419</c:v>
                </c:pt>
                <c:pt idx="21">
                  <c:v>0.374006938656937</c:v>
                </c:pt>
                <c:pt idx="22">
                  <c:v>0.378990778582348</c:v>
                </c:pt>
                <c:pt idx="23">
                  <c:v>0.370873495960456</c:v>
                </c:pt>
                <c:pt idx="24">
                  <c:v>0.322710754512032</c:v>
                </c:pt>
                <c:pt idx="25">
                  <c:v>0.258456758606545</c:v>
                </c:pt>
                <c:pt idx="26">
                  <c:v>0.250699706380589</c:v>
                </c:pt>
                <c:pt idx="27">
                  <c:v>0.252098564834603</c:v>
                </c:pt>
                <c:pt idx="28">
                  <c:v>0.212323760678333</c:v>
                </c:pt>
                <c:pt idx="29">
                  <c:v>0.250793511403597</c:v>
                </c:pt>
                <c:pt idx="30">
                  <c:v>0.262865354925616</c:v>
                </c:pt>
                <c:pt idx="31">
                  <c:v>0.254550283625975</c:v>
                </c:pt>
                <c:pt idx="32">
                  <c:v>0.256154468051338</c:v>
                </c:pt>
                <c:pt idx="33">
                  <c:v>0.263887793341076</c:v>
                </c:pt>
                <c:pt idx="34">
                  <c:v>0.273054481280416</c:v>
                </c:pt>
                <c:pt idx="35">
                  <c:v>0.287468096943498</c:v>
                </c:pt>
                <c:pt idx="36">
                  <c:v>0.277923210789123</c:v>
                </c:pt>
                <c:pt idx="37">
                  <c:v>0.264206023230951</c:v>
                </c:pt>
                <c:pt idx="38">
                  <c:v>0.259561697823971</c:v>
                </c:pt>
                <c:pt idx="39">
                  <c:v>0.252099560755526</c:v>
                </c:pt>
                <c:pt idx="40">
                  <c:v>0.264399757969779</c:v>
                </c:pt>
                <c:pt idx="41">
                  <c:v>0.285485661695273</c:v>
                </c:pt>
                <c:pt idx="42">
                  <c:v>0.282927239246406</c:v>
                </c:pt>
                <c:pt idx="43">
                  <c:v>0.232135708678174</c:v>
                </c:pt>
                <c:pt idx="44">
                  <c:v>0.241760699459614</c:v>
                </c:pt>
                <c:pt idx="45">
                  <c:v>0.264095959833078</c:v>
                </c:pt>
                <c:pt idx="46">
                  <c:v>0.273359923735294</c:v>
                </c:pt>
                <c:pt idx="47">
                  <c:v>0.323165402253003</c:v>
                </c:pt>
                <c:pt idx="48">
                  <c:v>0.387782580787245</c:v>
                </c:pt>
                <c:pt idx="49">
                  <c:v>0.429347781004796</c:v>
                </c:pt>
                <c:pt idx="50">
                  <c:v>0.451842489333488</c:v>
                </c:pt>
                <c:pt idx="51">
                  <c:v>0.476923516450047</c:v>
                </c:pt>
                <c:pt idx="52">
                  <c:v>0.497441850422041</c:v>
                </c:pt>
                <c:pt idx="53">
                  <c:v>0.553964566513448</c:v>
                </c:pt>
                <c:pt idx="54">
                  <c:v>0.585284969792492</c:v>
                </c:pt>
                <c:pt idx="55">
                  <c:v>0.636023473198743</c:v>
                </c:pt>
              </c:numCache>
            </c:numRef>
          </c:val>
          <c:smooth val="0"/>
        </c:ser>
        <c:ser>
          <c:idx val="2"/>
          <c:order val="2"/>
          <c:tx>
            <c:strRef>
              <c:f>'Figure 10'!$K$37</c:f>
              <c:strCache>
                <c:ptCount val="1"/>
                <c:pt idx="0">
                  <c:v>Americas</c:v>
                </c:pt>
              </c:strCache>
            </c:strRef>
          </c:tx>
          <c:spPr>
            <a:ln w="38100">
              <a:solidFill>
                <a:srgbClr val="808080"/>
              </a:solidFill>
              <a:prstDash val="solid"/>
            </a:ln>
          </c:spPr>
          <c:marker>
            <c:symbol val="none"/>
          </c:marker>
          <c:dLbls>
            <c:dLbl>
              <c:idx val="13"/>
              <c:layout>
                <c:manualLayout>
                  <c:x val="-0.0349550885311946"/>
                  <c:y val="-0.0287727088944169"/>
                </c:manualLayout>
              </c:layout>
              <c:spPr>
                <a:noFill/>
                <a:ln w="25400">
                  <a:noFill/>
                </a:ln>
              </c:spPr>
              <c:txPr>
                <a:bodyPr/>
                <a:lstStyle/>
                <a:p>
                  <a:pPr>
                    <a:defRPr sz="1000" b="0" i="0" u="none" strike="noStrike" baseline="0">
                      <a:solidFill>
                        <a:srgbClr val="808080"/>
                      </a:solidFill>
                      <a:latin typeface="Arial"/>
                      <a:ea typeface="Arial"/>
                      <a:cs typeface="Arial"/>
                    </a:defRPr>
                  </a:pPr>
                  <a:endParaRPr lang="en-US"/>
                </a:p>
              </c:txPr>
              <c:dLblPos val="r"/>
              <c:showLegendKey val="0"/>
              <c:showVal val="0"/>
              <c:showCatName val="1"/>
              <c:showSerName val="0"/>
              <c:showPercent val="0"/>
              <c:showBubbleSize val="0"/>
            </c:dLbl>
            <c:showLegendKey val="0"/>
            <c:showVal val="0"/>
            <c:showCatName val="0"/>
            <c:showSerName val="0"/>
            <c:showPercent val="0"/>
            <c:showBubbleSize val="0"/>
          </c:dLbls>
          <c:cat>
            <c:numRef>
              <c:f>'Figure 10'!$H$39:$H$94</c:f>
              <c:numCache>
                <c:formatCode>General</c:formatCode>
                <c:ptCount val="56"/>
                <c:pt idx="0">
                  <c:v>1955.0</c:v>
                </c:pt>
                <c:pt idx="1">
                  <c:v>1956.0</c:v>
                </c:pt>
                <c:pt idx="2">
                  <c:v>1957.0</c:v>
                </c:pt>
                <c:pt idx="3">
                  <c:v>1958.0</c:v>
                </c:pt>
                <c:pt idx="4">
                  <c:v>1959.0</c:v>
                </c:pt>
                <c:pt idx="5">
                  <c:v>1960.0</c:v>
                </c:pt>
                <c:pt idx="6">
                  <c:v>1961.0</c:v>
                </c:pt>
                <c:pt idx="7">
                  <c:v>1962.0</c:v>
                </c:pt>
                <c:pt idx="8">
                  <c:v>1963.0</c:v>
                </c:pt>
                <c:pt idx="9">
                  <c:v>1964.0</c:v>
                </c:pt>
                <c:pt idx="10">
                  <c:v>1965.0</c:v>
                </c:pt>
                <c:pt idx="11">
                  <c:v>1966.0</c:v>
                </c:pt>
                <c:pt idx="12">
                  <c:v>1967.0</c:v>
                </c:pt>
                <c:pt idx="13">
                  <c:v>1968.0</c:v>
                </c:pt>
                <c:pt idx="14">
                  <c:v>1969.0</c:v>
                </c:pt>
                <c:pt idx="15">
                  <c:v>1970.0</c:v>
                </c:pt>
                <c:pt idx="16">
                  <c:v>1971.0</c:v>
                </c:pt>
                <c:pt idx="17">
                  <c:v>1972.0</c:v>
                </c:pt>
                <c:pt idx="18">
                  <c:v>1973.0</c:v>
                </c:pt>
                <c:pt idx="19">
                  <c:v>1974.0</c:v>
                </c:pt>
                <c:pt idx="20">
                  <c:v>1975.0</c:v>
                </c:pt>
                <c:pt idx="21">
                  <c:v>1976.0</c:v>
                </c:pt>
                <c:pt idx="22">
                  <c:v>1977.0</c:v>
                </c:pt>
                <c:pt idx="23">
                  <c:v>1978.0</c:v>
                </c:pt>
                <c:pt idx="24">
                  <c:v>1979.0</c:v>
                </c:pt>
                <c:pt idx="25">
                  <c:v>1980.0</c:v>
                </c:pt>
                <c:pt idx="26">
                  <c:v>1981.0</c:v>
                </c:pt>
                <c:pt idx="27">
                  <c:v>1982.0</c:v>
                </c:pt>
                <c:pt idx="28">
                  <c:v>1983.0</c:v>
                </c:pt>
                <c:pt idx="29">
                  <c:v>1984.0</c:v>
                </c:pt>
                <c:pt idx="30">
                  <c:v>1985.0</c:v>
                </c:pt>
                <c:pt idx="31">
                  <c:v>1986.0</c:v>
                </c:pt>
                <c:pt idx="32">
                  <c:v>1987.0</c:v>
                </c:pt>
                <c:pt idx="33">
                  <c:v>1988.0</c:v>
                </c:pt>
                <c:pt idx="34">
                  <c:v>1989.0</c:v>
                </c:pt>
                <c:pt idx="35">
                  <c:v>1990.0</c:v>
                </c:pt>
                <c:pt idx="36">
                  <c:v>1991.0</c:v>
                </c:pt>
                <c:pt idx="37">
                  <c:v>1992.0</c:v>
                </c:pt>
                <c:pt idx="38">
                  <c:v>1993.0</c:v>
                </c:pt>
                <c:pt idx="39">
                  <c:v>1994.0</c:v>
                </c:pt>
                <c:pt idx="40">
                  <c:v>1995.0</c:v>
                </c:pt>
                <c:pt idx="41">
                  <c:v>1996.0</c:v>
                </c:pt>
                <c:pt idx="42">
                  <c:v>1997.0</c:v>
                </c:pt>
                <c:pt idx="43">
                  <c:v>1998.0</c:v>
                </c:pt>
                <c:pt idx="44">
                  <c:v>1999.0</c:v>
                </c:pt>
                <c:pt idx="45">
                  <c:v>2000.0</c:v>
                </c:pt>
                <c:pt idx="46">
                  <c:v>2001.0</c:v>
                </c:pt>
                <c:pt idx="47">
                  <c:v>2002.0</c:v>
                </c:pt>
                <c:pt idx="48">
                  <c:v>2003.0</c:v>
                </c:pt>
                <c:pt idx="49">
                  <c:v>2004.0</c:v>
                </c:pt>
                <c:pt idx="50">
                  <c:v>2005.0</c:v>
                </c:pt>
                <c:pt idx="51">
                  <c:v>2006.0</c:v>
                </c:pt>
                <c:pt idx="52">
                  <c:v>2007.0</c:v>
                </c:pt>
                <c:pt idx="53">
                  <c:v>2008.0</c:v>
                </c:pt>
                <c:pt idx="54">
                  <c:v>2009.0</c:v>
                </c:pt>
                <c:pt idx="55">
                  <c:v>2010.0</c:v>
                </c:pt>
              </c:numCache>
            </c:numRef>
          </c:cat>
          <c:val>
            <c:numRef>
              <c:f>'Figure 10'!$K$39:$K$94</c:f>
              <c:numCache>
                <c:formatCode>0%</c:formatCode>
                <c:ptCount val="56"/>
                <c:pt idx="0">
                  <c:v>-0.0503091524589124</c:v>
                </c:pt>
                <c:pt idx="1">
                  <c:v>0.151155195236846</c:v>
                </c:pt>
                <c:pt idx="2">
                  <c:v>0.18708020385582</c:v>
                </c:pt>
                <c:pt idx="3">
                  <c:v>0.148878807440262</c:v>
                </c:pt>
                <c:pt idx="4">
                  <c:v>0.20210709891292</c:v>
                </c:pt>
                <c:pt idx="5">
                  <c:v>0.166330410452046</c:v>
                </c:pt>
                <c:pt idx="6">
                  <c:v>0.121036142582236</c:v>
                </c:pt>
                <c:pt idx="7">
                  <c:v>0.140597941100247</c:v>
                </c:pt>
                <c:pt idx="8">
                  <c:v>0.137513894623136</c:v>
                </c:pt>
                <c:pt idx="9">
                  <c:v>0.198771843738746</c:v>
                </c:pt>
                <c:pt idx="10">
                  <c:v>0.19053815260934</c:v>
                </c:pt>
                <c:pt idx="11">
                  <c:v>0.23321331158392</c:v>
                </c:pt>
                <c:pt idx="12">
                  <c:v>0.235654377151538</c:v>
                </c:pt>
                <c:pt idx="13">
                  <c:v>0.296457787110177</c:v>
                </c:pt>
                <c:pt idx="14">
                  <c:v>0.276932104468242</c:v>
                </c:pt>
                <c:pt idx="15">
                  <c:v>0.261726557972263</c:v>
                </c:pt>
                <c:pt idx="16">
                  <c:v>0.277962794092458</c:v>
                </c:pt>
                <c:pt idx="17">
                  <c:v>0.281335794360465</c:v>
                </c:pt>
                <c:pt idx="18">
                  <c:v>0.314742987018892</c:v>
                </c:pt>
                <c:pt idx="19">
                  <c:v>0.264347161825678</c:v>
                </c:pt>
                <c:pt idx="20">
                  <c:v>0.204799456639874</c:v>
                </c:pt>
                <c:pt idx="21">
                  <c:v>0.198532256075895</c:v>
                </c:pt>
                <c:pt idx="22">
                  <c:v>0.218955471479609</c:v>
                </c:pt>
                <c:pt idx="23">
                  <c:v>0.222673208938131</c:v>
                </c:pt>
                <c:pt idx="24">
                  <c:v>0.227013445648559</c:v>
                </c:pt>
                <c:pt idx="25">
                  <c:v>0.226332068535656</c:v>
                </c:pt>
                <c:pt idx="26">
                  <c:v>0.206028010991783</c:v>
                </c:pt>
                <c:pt idx="27">
                  <c:v>0.124553529225324</c:v>
                </c:pt>
                <c:pt idx="28">
                  <c:v>0.0815934961885274</c:v>
                </c:pt>
                <c:pt idx="29">
                  <c:v>0.132737317402439</c:v>
                </c:pt>
                <c:pt idx="30">
                  <c:v>0.168780769731821</c:v>
                </c:pt>
                <c:pt idx="31">
                  <c:v>0.151191657568391</c:v>
                </c:pt>
                <c:pt idx="32">
                  <c:v>0.141507790916463</c:v>
                </c:pt>
                <c:pt idx="33">
                  <c:v>0.12337861390226</c:v>
                </c:pt>
                <c:pt idx="34">
                  <c:v>0.109662874521121</c:v>
                </c:pt>
                <c:pt idx="35">
                  <c:v>0.107860801309407</c:v>
                </c:pt>
                <c:pt idx="36">
                  <c:v>0.0930548157791063</c:v>
                </c:pt>
                <c:pt idx="37">
                  <c:v>0.146096996426255</c:v>
                </c:pt>
                <c:pt idx="38">
                  <c:v>0.154618571339649</c:v>
                </c:pt>
                <c:pt idx="39">
                  <c:v>0.135010395853792</c:v>
                </c:pt>
                <c:pt idx="40">
                  <c:v>0.120314047606277</c:v>
                </c:pt>
                <c:pt idx="41">
                  <c:v>0.11989738419333</c:v>
                </c:pt>
                <c:pt idx="42">
                  <c:v>0.13274680727912</c:v>
                </c:pt>
                <c:pt idx="43">
                  <c:v>0.138757092358087</c:v>
                </c:pt>
                <c:pt idx="44">
                  <c:v>0.144673508064203</c:v>
                </c:pt>
                <c:pt idx="45">
                  <c:v>0.175700932048061</c:v>
                </c:pt>
                <c:pt idx="46">
                  <c:v>0.180217541634839</c:v>
                </c:pt>
                <c:pt idx="47">
                  <c:v>0.172689026306877</c:v>
                </c:pt>
                <c:pt idx="48">
                  <c:v>0.175209790622684</c:v>
                </c:pt>
                <c:pt idx="49">
                  <c:v>0.176649110213478</c:v>
                </c:pt>
                <c:pt idx="50">
                  <c:v>0.194206487392552</c:v>
                </c:pt>
                <c:pt idx="51">
                  <c:v>0.196972951214822</c:v>
                </c:pt>
                <c:pt idx="52">
                  <c:v>0.182092426005023</c:v>
                </c:pt>
                <c:pt idx="53">
                  <c:v>0.151024476112171</c:v>
                </c:pt>
                <c:pt idx="54">
                  <c:v>0.0773200160989756</c:v>
                </c:pt>
                <c:pt idx="55">
                  <c:v>0.0778583797205752</c:v>
                </c:pt>
              </c:numCache>
            </c:numRef>
          </c:val>
          <c:smooth val="0"/>
        </c:ser>
        <c:ser>
          <c:idx val="3"/>
          <c:order val="3"/>
          <c:tx>
            <c:strRef>
              <c:f>'Figure 10'!$L$37</c:f>
              <c:strCache>
                <c:ptCount val="1"/>
                <c:pt idx="0">
                  <c:v>Europe</c:v>
                </c:pt>
              </c:strCache>
            </c:strRef>
          </c:tx>
          <c:spPr>
            <a:ln w="38100">
              <a:solidFill>
                <a:srgbClr val="333333"/>
              </a:solidFill>
              <a:prstDash val="solid"/>
            </a:ln>
          </c:spPr>
          <c:marker>
            <c:symbol val="none"/>
          </c:marker>
          <c:dLbls>
            <c:dLbl>
              <c:idx val="14"/>
              <c:layout>
                <c:manualLayout>
                  <c:x val="-0.0397810402087756"/>
                  <c:y val="-0.0352098024300487"/>
                </c:manualLayout>
              </c:layout>
              <c:tx>
                <c:rich>
                  <a:bodyPr/>
                  <a:lstStyle/>
                  <a:p>
                    <a:pPr>
                      <a:defRPr sz="1000" b="0" i="0" u="none" strike="noStrike" baseline="0">
                        <a:solidFill>
                          <a:srgbClr val="333333"/>
                        </a:solidFill>
                        <a:latin typeface="Arial"/>
                        <a:ea typeface="Arial"/>
                        <a:cs typeface="Arial"/>
                      </a:defRPr>
                    </a:pPr>
                    <a:r>
                      <a:rPr lang="en-US"/>
                      <a:t>1969</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numRef>
              <c:f>'Figure 10'!$H$39:$H$94</c:f>
              <c:numCache>
                <c:formatCode>General</c:formatCode>
                <c:ptCount val="56"/>
                <c:pt idx="0">
                  <c:v>1955.0</c:v>
                </c:pt>
                <c:pt idx="1">
                  <c:v>1956.0</c:v>
                </c:pt>
                <c:pt idx="2">
                  <c:v>1957.0</c:v>
                </c:pt>
                <c:pt idx="3">
                  <c:v>1958.0</c:v>
                </c:pt>
                <c:pt idx="4">
                  <c:v>1959.0</c:v>
                </c:pt>
                <c:pt idx="5">
                  <c:v>1960.0</c:v>
                </c:pt>
                <c:pt idx="6">
                  <c:v>1961.0</c:v>
                </c:pt>
                <c:pt idx="7">
                  <c:v>1962.0</c:v>
                </c:pt>
                <c:pt idx="8">
                  <c:v>1963.0</c:v>
                </c:pt>
                <c:pt idx="9">
                  <c:v>1964.0</c:v>
                </c:pt>
                <c:pt idx="10">
                  <c:v>1965.0</c:v>
                </c:pt>
                <c:pt idx="11">
                  <c:v>1966.0</c:v>
                </c:pt>
                <c:pt idx="12">
                  <c:v>1967.0</c:v>
                </c:pt>
                <c:pt idx="13">
                  <c:v>1968.0</c:v>
                </c:pt>
                <c:pt idx="14">
                  <c:v>1969.0</c:v>
                </c:pt>
                <c:pt idx="15">
                  <c:v>1970.0</c:v>
                </c:pt>
                <c:pt idx="16">
                  <c:v>1971.0</c:v>
                </c:pt>
                <c:pt idx="17">
                  <c:v>1972.0</c:v>
                </c:pt>
                <c:pt idx="18">
                  <c:v>1973.0</c:v>
                </c:pt>
                <c:pt idx="19">
                  <c:v>1974.0</c:v>
                </c:pt>
                <c:pt idx="20">
                  <c:v>1975.0</c:v>
                </c:pt>
                <c:pt idx="21">
                  <c:v>1976.0</c:v>
                </c:pt>
                <c:pt idx="22">
                  <c:v>1977.0</c:v>
                </c:pt>
                <c:pt idx="23">
                  <c:v>1978.0</c:v>
                </c:pt>
                <c:pt idx="24">
                  <c:v>1979.0</c:v>
                </c:pt>
                <c:pt idx="25">
                  <c:v>1980.0</c:v>
                </c:pt>
                <c:pt idx="26">
                  <c:v>1981.0</c:v>
                </c:pt>
                <c:pt idx="27">
                  <c:v>1982.0</c:v>
                </c:pt>
                <c:pt idx="28">
                  <c:v>1983.0</c:v>
                </c:pt>
                <c:pt idx="29">
                  <c:v>1984.0</c:v>
                </c:pt>
                <c:pt idx="30">
                  <c:v>1985.0</c:v>
                </c:pt>
                <c:pt idx="31">
                  <c:v>1986.0</c:v>
                </c:pt>
                <c:pt idx="32">
                  <c:v>1987.0</c:v>
                </c:pt>
                <c:pt idx="33">
                  <c:v>1988.0</c:v>
                </c:pt>
                <c:pt idx="34">
                  <c:v>1989.0</c:v>
                </c:pt>
                <c:pt idx="35">
                  <c:v>1990.0</c:v>
                </c:pt>
                <c:pt idx="36">
                  <c:v>1991.0</c:v>
                </c:pt>
                <c:pt idx="37">
                  <c:v>1992.0</c:v>
                </c:pt>
                <c:pt idx="38">
                  <c:v>1993.0</c:v>
                </c:pt>
                <c:pt idx="39">
                  <c:v>1994.0</c:v>
                </c:pt>
                <c:pt idx="40">
                  <c:v>1995.0</c:v>
                </c:pt>
                <c:pt idx="41">
                  <c:v>1996.0</c:v>
                </c:pt>
                <c:pt idx="42">
                  <c:v>1997.0</c:v>
                </c:pt>
                <c:pt idx="43">
                  <c:v>1998.0</c:v>
                </c:pt>
                <c:pt idx="44">
                  <c:v>1999.0</c:v>
                </c:pt>
                <c:pt idx="45">
                  <c:v>2000.0</c:v>
                </c:pt>
                <c:pt idx="46">
                  <c:v>2001.0</c:v>
                </c:pt>
                <c:pt idx="47">
                  <c:v>2002.0</c:v>
                </c:pt>
                <c:pt idx="48">
                  <c:v>2003.0</c:v>
                </c:pt>
                <c:pt idx="49">
                  <c:v>2004.0</c:v>
                </c:pt>
                <c:pt idx="50">
                  <c:v>2005.0</c:v>
                </c:pt>
                <c:pt idx="51">
                  <c:v>2006.0</c:v>
                </c:pt>
                <c:pt idx="52">
                  <c:v>2007.0</c:v>
                </c:pt>
                <c:pt idx="53">
                  <c:v>2008.0</c:v>
                </c:pt>
                <c:pt idx="54">
                  <c:v>2009.0</c:v>
                </c:pt>
                <c:pt idx="55">
                  <c:v>2010.0</c:v>
                </c:pt>
              </c:numCache>
            </c:numRef>
          </c:cat>
          <c:val>
            <c:numRef>
              <c:f>'Figure 10'!$L$39:$L$94</c:f>
              <c:numCache>
                <c:formatCode>0%</c:formatCode>
                <c:ptCount val="56"/>
                <c:pt idx="0">
                  <c:v>0.43904083087527</c:v>
                </c:pt>
                <c:pt idx="1">
                  <c:v>0.537485714480042</c:v>
                </c:pt>
                <c:pt idx="2">
                  <c:v>0.518423453836137</c:v>
                </c:pt>
                <c:pt idx="3">
                  <c:v>0.486995766711014</c:v>
                </c:pt>
                <c:pt idx="4">
                  <c:v>0.459557641787071</c:v>
                </c:pt>
                <c:pt idx="5">
                  <c:v>0.472852589350579</c:v>
                </c:pt>
                <c:pt idx="6">
                  <c:v>0.467590921134777</c:v>
                </c:pt>
                <c:pt idx="7">
                  <c:v>0.473637090737677</c:v>
                </c:pt>
                <c:pt idx="8">
                  <c:v>0.459071835397843</c:v>
                </c:pt>
                <c:pt idx="9">
                  <c:v>0.476312334689407</c:v>
                </c:pt>
                <c:pt idx="10">
                  <c:v>0.44527691047932</c:v>
                </c:pt>
                <c:pt idx="11">
                  <c:v>0.441426291987821</c:v>
                </c:pt>
                <c:pt idx="12">
                  <c:v>0.431298294714594</c:v>
                </c:pt>
                <c:pt idx="13">
                  <c:v>0.463056101544467</c:v>
                </c:pt>
                <c:pt idx="14">
                  <c:v>0.47715819564554</c:v>
                </c:pt>
                <c:pt idx="15">
                  <c:v>0.453594443167126</c:v>
                </c:pt>
                <c:pt idx="16">
                  <c:v>0.43620164467227</c:v>
                </c:pt>
                <c:pt idx="17">
                  <c:v>0.437962110302091</c:v>
                </c:pt>
                <c:pt idx="18">
                  <c:v>0.459527837532183</c:v>
                </c:pt>
                <c:pt idx="19">
                  <c:v>0.414995194146966</c:v>
                </c:pt>
                <c:pt idx="20">
                  <c:v>0.36566333081203</c:v>
                </c:pt>
                <c:pt idx="21">
                  <c:v>0.369850812349734</c:v>
                </c:pt>
                <c:pt idx="22">
                  <c:v>0.363339354923958</c:v>
                </c:pt>
                <c:pt idx="23">
                  <c:v>0.33814170321618</c:v>
                </c:pt>
                <c:pt idx="24">
                  <c:v>0.314355108103131</c:v>
                </c:pt>
                <c:pt idx="25">
                  <c:v>0.275890442189619</c:v>
                </c:pt>
                <c:pt idx="26">
                  <c:v>0.234961851968156</c:v>
                </c:pt>
                <c:pt idx="27">
                  <c:v>0.201362244898117</c:v>
                </c:pt>
                <c:pt idx="28">
                  <c:v>0.163426623272899</c:v>
                </c:pt>
                <c:pt idx="29">
                  <c:v>0.161785260225815</c:v>
                </c:pt>
                <c:pt idx="30">
                  <c:v>0.186135394598043</c:v>
                </c:pt>
                <c:pt idx="31">
                  <c:v>0.173488748154595</c:v>
                </c:pt>
                <c:pt idx="32">
                  <c:v>0.171003108219515</c:v>
                </c:pt>
                <c:pt idx="33">
                  <c:v>0.178501990947936</c:v>
                </c:pt>
                <c:pt idx="34">
                  <c:v>0.175686853046184</c:v>
                </c:pt>
                <c:pt idx="35">
                  <c:v>0.165756250695435</c:v>
                </c:pt>
                <c:pt idx="36">
                  <c:v>0.161874655200064</c:v>
                </c:pt>
                <c:pt idx="37">
                  <c:v>0.14885551204555</c:v>
                </c:pt>
                <c:pt idx="38">
                  <c:v>0.119563616908804</c:v>
                </c:pt>
                <c:pt idx="39">
                  <c:v>0.110001470688825</c:v>
                </c:pt>
                <c:pt idx="40">
                  <c:v>0.114716068136943</c:v>
                </c:pt>
                <c:pt idx="41">
                  <c:v>0.104208954191259</c:v>
                </c:pt>
                <c:pt idx="42">
                  <c:v>0.110378303424629</c:v>
                </c:pt>
                <c:pt idx="43">
                  <c:v>0.10605156218032</c:v>
                </c:pt>
                <c:pt idx="44">
                  <c:v>0.104097787594682</c:v>
                </c:pt>
                <c:pt idx="45">
                  <c:v>0.144376615858312</c:v>
                </c:pt>
                <c:pt idx="46">
                  <c:v>0.166600974826068</c:v>
                </c:pt>
                <c:pt idx="47">
                  <c:v>0.181621670369314</c:v>
                </c:pt>
                <c:pt idx="48">
                  <c:v>0.204760571107022</c:v>
                </c:pt>
                <c:pt idx="49">
                  <c:v>0.212819079866181</c:v>
                </c:pt>
                <c:pt idx="50">
                  <c:v>0.203634119448043</c:v>
                </c:pt>
                <c:pt idx="51">
                  <c:v>0.214512061485655</c:v>
                </c:pt>
                <c:pt idx="52">
                  <c:v>0.209900417513635</c:v>
                </c:pt>
                <c:pt idx="53">
                  <c:v>0.173347414093445</c:v>
                </c:pt>
                <c:pt idx="54">
                  <c:v>0.0975663843611714</c:v>
                </c:pt>
                <c:pt idx="55">
                  <c:v>0.0789132632967763</c:v>
                </c:pt>
              </c:numCache>
            </c:numRef>
          </c:val>
          <c:smooth val="0"/>
        </c:ser>
        <c:dLbls>
          <c:showLegendKey val="0"/>
          <c:showVal val="0"/>
          <c:showCatName val="0"/>
          <c:showSerName val="0"/>
          <c:showPercent val="0"/>
          <c:showBubbleSize val="0"/>
        </c:dLbls>
        <c:marker val="1"/>
        <c:smooth val="0"/>
        <c:axId val="2117285672"/>
        <c:axId val="2117282232"/>
      </c:lineChart>
      <c:catAx>
        <c:axId val="211728567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600" b="0" i="0" u="none" strike="noStrike" baseline="0">
                <a:solidFill>
                  <a:srgbClr val="000000"/>
                </a:solidFill>
                <a:latin typeface="Arial"/>
                <a:ea typeface="Arial"/>
                <a:cs typeface="Arial"/>
              </a:defRPr>
            </a:pPr>
            <a:endParaRPr lang="en-US"/>
          </a:p>
        </c:txPr>
        <c:crossAx val="2117282232"/>
        <c:crossesAt val="-0.2"/>
        <c:auto val="1"/>
        <c:lblAlgn val="ctr"/>
        <c:lblOffset val="100"/>
        <c:tickLblSkip val="5"/>
        <c:tickMarkSkip val="1"/>
        <c:noMultiLvlLbl val="0"/>
      </c:catAx>
      <c:valAx>
        <c:axId val="2117282232"/>
        <c:scaling>
          <c:orientation val="minMax"/>
          <c:max val="0.6"/>
          <c:min val="-0.2"/>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en-US"/>
          </a:p>
        </c:txPr>
        <c:crossAx val="2117285672"/>
        <c:crosses val="autoZero"/>
        <c:crossBetween val="between"/>
      </c:valAx>
      <c:spPr>
        <a:noFill/>
        <a:ln w="12700">
          <a:solidFill>
            <a:srgbClr val="808080"/>
          </a:solidFill>
          <a:prstDash val="solid"/>
        </a:ln>
      </c:spPr>
    </c:plotArea>
    <c:legend>
      <c:legendPos val="r"/>
      <c:layout>
        <c:manualLayout>
          <c:xMode val="edge"/>
          <c:yMode val="edge"/>
          <c:x val="0.841652865680946"/>
          <c:y val="0.0148148148148148"/>
          <c:w val="0.14457844877824"/>
          <c:h val="0.374074365704287"/>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c:pageMargins b="1.0" l="0.75" r="0.75" t="1.0"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67241679145935"/>
          <c:y val="0.031578916441415"/>
        </c:manualLayout>
      </c:layout>
      <c:overlay val="0"/>
      <c:spPr>
        <a:noFill/>
        <a:ln w="25400">
          <a:noFill/>
        </a:ln>
      </c:spPr>
      <c:txPr>
        <a:bodyPr/>
        <a:lstStyle/>
        <a:p>
          <a:pPr>
            <a:defRPr sz="1650" b="0"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0.379310664155664"/>
          <c:y val="0.378947368421053"/>
          <c:w val="0.244827792318656"/>
          <c:h val="0.373684210526316"/>
        </c:manualLayout>
      </c:layout>
      <c:pieChart>
        <c:varyColors val="1"/>
        <c:ser>
          <c:idx val="1"/>
          <c:order val="0"/>
          <c:tx>
            <c:v>Ability to get by</c:v>
          </c:tx>
          <c:spPr>
            <a:solidFill>
              <a:srgbClr val="FFFFFF"/>
            </a:solidFill>
            <a:ln w="12700">
              <a:solidFill>
                <a:srgbClr val="000000"/>
              </a:solidFill>
              <a:prstDash val="solid"/>
            </a:ln>
          </c:spPr>
          <c:explosion val="3"/>
          <c:dPt>
            <c:idx val="0"/>
            <c:bubble3D val="0"/>
          </c:dPt>
          <c:dPt>
            <c:idx val="1"/>
            <c:bubble3D val="0"/>
            <c:spPr>
              <a:solidFill>
                <a:srgbClr val="FCF305"/>
              </a:solidFill>
              <a:ln w="12700">
                <a:solidFill>
                  <a:srgbClr val="000000"/>
                </a:solidFill>
                <a:prstDash val="solid"/>
              </a:ln>
            </c:spPr>
          </c:dPt>
          <c:dPt>
            <c:idx val="2"/>
            <c:bubble3D val="0"/>
          </c:dPt>
          <c:dPt>
            <c:idx val="3"/>
            <c:bubble3D val="0"/>
          </c:dPt>
          <c:dLbls>
            <c:dLbl>
              <c:idx val="0"/>
              <c:layout>
                <c:manualLayout>
                  <c:x val="-0.0423252687476781"/>
                  <c:y val="-0.0230957314546208"/>
                </c:manualLayout>
              </c:layout>
              <c:numFmt formatCode="0%" sourceLinked="0"/>
              <c:spPr>
                <a:noFill/>
                <a:ln w="25400">
                  <a:noFill/>
                </a:ln>
              </c:spPr>
              <c:txPr>
                <a:bodyPr/>
                <a:lstStyle/>
                <a:p>
                  <a:pPr>
                    <a:defRPr sz="1325" b="0" i="0" u="none" strike="noStrike" baseline="0">
                      <a:solidFill>
                        <a:srgbClr val="FFFFFF"/>
                      </a:solidFill>
                      <a:latin typeface="Arial"/>
                      <a:ea typeface="Arial"/>
                      <a:cs typeface="Arial"/>
                    </a:defRPr>
                  </a:pPr>
                  <a:endParaRPr lang="en-US"/>
                </a:p>
              </c:txPr>
              <c:dLblPos val="bestFit"/>
              <c:showLegendKey val="0"/>
              <c:showVal val="0"/>
              <c:showCatName val="1"/>
              <c:showSerName val="0"/>
              <c:showPercent val="1"/>
              <c:showBubbleSize val="0"/>
            </c:dLbl>
            <c:dLbl>
              <c:idx val="1"/>
              <c:layout>
                <c:manualLayout>
                  <c:x val="0.00272799176933532"/>
                  <c:y val="0.0974576598977759"/>
                </c:manualLayout>
              </c:layout>
              <c:dLblPos val="bestFit"/>
              <c:showLegendKey val="0"/>
              <c:showVal val="0"/>
              <c:showCatName val="1"/>
              <c:showSerName val="0"/>
              <c:showPercent val="1"/>
              <c:showBubbleSize val="0"/>
            </c:dLbl>
            <c:dLbl>
              <c:idx val="2"/>
              <c:layout>
                <c:manualLayout>
                  <c:x val="0.0592735658586267"/>
                  <c:y val="-0.143755767371184"/>
                </c:manualLayout>
              </c:layout>
              <c:numFmt formatCode="0%" sourceLinked="0"/>
              <c:spPr>
                <a:noFill/>
                <a:ln w="25400">
                  <a:noFill/>
                </a:ln>
              </c:spPr>
              <c:txPr>
                <a:bodyPr/>
                <a:lstStyle/>
                <a:p>
                  <a:pPr>
                    <a:defRPr sz="2275" b="0" i="0" u="none" strike="noStrike" baseline="0">
                      <a:solidFill>
                        <a:srgbClr val="FFFFFF"/>
                      </a:solidFill>
                      <a:latin typeface="Arial"/>
                      <a:ea typeface="Arial"/>
                      <a:cs typeface="Arial"/>
                    </a:defRPr>
                  </a:pPr>
                  <a:endParaRPr lang="en-US"/>
                </a:p>
              </c:txPr>
              <c:dLblPos val="bestFit"/>
              <c:showLegendKey val="0"/>
              <c:showVal val="0"/>
              <c:showCatName val="1"/>
              <c:showSerName val="0"/>
              <c:showPercent val="1"/>
              <c:showBubbleSize val="0"/>
            </c:dLbl>
            <c:dLbl>
              <c:idx val="3"/>
              <c:layout>
                <c:manualLayout>
                  <c:x val="-0.0116055907070256"/>
                  <c:y val="0.0919066169360409"/>
                </c:manualLayout>
              </c:layout>
              <c:dLblPos val="bestFit"/>
              <c:showLegendKey val="0"/>
              <c:showVal val="0"/>
              <c:showCatName val="1"/>
              <c:showSerName val="0"/>
              <c:showPercent val="1"/>
              <c:showBubbleSize val="0"/>
            </c:dLbl>
            <c:dLbl>
              <c:idx val="4"/>
              <c:layout>
                <c:manualLayout>
                  <c:xMode val="edge"/>
                  <c:yMode val="edge"/>
                  <c:x val="0.617241898944217"/>
                  <c:y val="0.136842105263158"/>
                </c:manualLayout>
              </c:layout>
              <c:numFmt formatCode="0%" sourceLinked="0"/>
              <c:spPr>
                <a:noFill/>
                <a:ln w="25400">
                  <a:noFill/>
                </a:ln>
              </c:spPr>
              <c:txPr>
                <a:bodyPr/>
                <a:lstStyle/>
                <a:p>
                  <a:pPr>
                    <a:defRPr sz="1900" b="0" i="0" u="none" strike="noStrike" baseline="0">
                      <a:solidFill>
                        <a:srgbClr val="FFFFFF"/>
                      </a:solidFill>
                      <a:latin typeface="Arial"/>
                      <a:ea typeface="Arial"/>
                      <a:cs typeface="Arial"/>
                    </a:defRPr>
                  </a:pPr>
                  <a:endParaRPr lang="en-US"/>
                </a:p>
              </c:txPr>
              <c:dLblPos val="bestFit"/>
              <c:showLegendKey val="0"/>
              <c:showVal val="0"/>
              <c:showCatName val="1"/>
              <c:showSerName val="0"/>
              <c:showPercent val="1"/>
              <c:showBubbleSize val="0"/>
            </c:dLbl>
            <c:dLbl>
              <c:idx val="5"/>
              <c:layout>
                <c:manualLayout>
                  <c:xMode val="edge"/>
                  <c:yMode val="edge"/>
                  <c:x val="0.672414359185041"/>
                  <c:y val="0.410526315789474"/>
                </c:manualLayout>
              </c:layout>
              <c:dLblPos val="bestFit"/>
              <c:showLegendKey val="0"/>
              <c:showVal val="0"/>
              <c:showCatName val="1"/>
              <c:showSerName val="0"/>
              <c:showPercent val="1"/>
              <c:showBubbleSize val="0"/>
            </c:dLbl>
            <c:dLbl>
              <c:idx val="6"/>
              <c:layout>
                <c:manualLayout>
                  <c:xMode val="edge"/>
                  <c:yMode val="edge"/>
                  <c:x val="0.641379850299578"/>
                  <c:y val="0.6"/>
                </c:manualLayout>
              </c:layout>
              <c:numFmt formatCode="0%" sourceLinked="0"/>
              <c:spPr>
                <a:noFill/>
                <a:ln w="25400">
                  <a:noFill/>
                </a:ln>
              </c:spPr>
              <c:txPr>
                <a:bodyPr/>
                <a:lstStyle/>
                <a:p>
                  <a:pPr>
                    <a:defRPr sz="1325" b="0" i="0" u="none" strike="noStrike" baseline="0">
                      <a:solidFill>
                        <a:srgbClr val="FFFFFF"/>
                      </a:solidFill>
                      <a:latin typeface="Arial"/>
                      <a:ea typeface="Arial"/>
                      <a:cs typeface="Arial"/>
                    </a:defRPr>
                  </a:pPr>
                  <a:endParaRPr lang="en-US"/>
                </a:p>
              </c:txPr>
              <c:dLblPos val="bestFit"/>
              <c:showLegendKey val="0"/>
              <c:showVal val="0"/>
              <c:showCatName val="1"/>
              <c:showSerName val="0"/>
              <c:showPercent val="1"/>
              <c:showBubbleSize val="0"/>
            </c:dLbl>
            <c:numFmt formatCode="0%" sourceLinked="0"/>
            <c:spPr>
              <a:noFill/>
              <a:ln w="25400">
                <a:noFill/>
              </a:ln>
            </c:spPr>
            <c:txPr>
              <a:bodyPr/>
              <a:lstStyle/>
              <a:p>
                <a:pPr>
                  <a:defRPr sz="1525" b="0" i="0" u="none" strike="noStrike" baseline="0">
                    <a:solidFill>
                      <a:srgbClr val="FFFFFF"/>
                    </a:solidFill>
                    <a:latin typeface="Arial"/>
                    <a:ea typeface="Arial"/>
                    <a:cs typeface="Arial"/>
                  </a:defRPr>
                </a:pPr>
                <a:endParaRPr lang="en-US"/>
              </a:p>
            </c:txPr>
            <c:dLblPos val="outEnd"/>
            <c:showLegendKey val="0"/>
            <c:showVal val="0"/>
            <c:showCatName val="1"/>
            <c:showSerName val="0"/>
            <c:showPercent val="1"/>
            <c:showBubbleSize val="0"/>
            <c:showLeaderLines val="0"/>
          </c:dLbls>
          <c:cat>
            <c:strRef>
              <c:f>'Figure 11'!$B$36:$B$39</c:f>
              <c:strCache>
                <c:ptCount val="4"/>
                <c:pt idx="0">
                  <c:v>Very Difficult</c:v>
                </c:pt>
                <c:pt idx="1">
                  <c:v>Difficult to Manage</c:v>
                </c:pt>
                <c:pt idx="2">
                  <c:v>Coping</c:v>
                </c:pt>
                <c:pt idx="3">
                  <c:v>Living Comfortably</c:v>
                </c:pt>
              </c:strCache>
            </c:strRef>
          </c:cat>
          <c:val>
            <c:numRef>
              <c:f>'Figure 11'!$C$36:$C$39</c:f>
              <c:numCache>
                <c:formatCode>0</c:formatCode>
                <c:ptCount val="4"/>
                <c:pt idx="0">
                  <c:v>5.666666666666667</c:v>
                </c:pt>
                <c:pt idx="1">
                  <c:v>14.66666666666667</c:v>
                </c:pt>
                <c:pt idx="2">
                  <c:v>48.33333333333334</c:v>
                </c:pt>
                <c:pt idx="3">
                  <c:v>31.0</c:v>
                </c:pt>
              </c:numCache>
            </c:numRef>
          </c:val>
        </c:ser>
        <c:dLbls>
          <c:showLegendKey val="0"/>
          <c:showVal val="0"/>
          <c:showCatName val="0"/>
          <c:showSerName val="0"/>
          <c:showPercent val="0"/>
          <c:showBubbleSize val="0"/>
          <c:showLeaderLines val="0"/>
        </c:dLbls>
        <c:firstSliceAng val="0"/>
      </c:pieChart>
      <c:spPr>
        <a:solidFill>
          <a:srgbClr val="969696"/>
        </a:solidFill>
        <a:ln w="12700">
          <a:solidFill>
            <a:srgbClr val="969696"/>
          </a:solidFill>
          <a:prstDash val="solid"/>
        </a:ln>
      </c:spPr>
    </c:plotArea>
    <c:plotVisOnly val="1"/>
    <c:dispBlanksAs val="zero"/>
    <c:showDLblsOverMax val="0"/>
  </c:chart>
  <c:spPr>
    <a:solidFill>
      <a:srgbClr val="969696"/>
    </a:solidFill>
    <a:ln w="3175">
      <a:solidFill>
        <a:srgbClr val="969696"/>
      </a:solidFill>
      <a:prstDash val="solid"/>
    </a:ln>
  </c:spPr>
  <c:txPr>
    <a:bodyPr/>
    <a:lstStyle/>
    <a:p>
      <a:pPr>
        <a:defRPr sz="1650" b="0" i="0" u="none" strike="noStrike" baseline="0">
          <a:solidFill>
            <a:srgbClr val="000000"/>
          </a:solidFill>
          <a:latin typeface="Arial"/>
          <a:ea typeface="Arial"/>
          <a:cs typeface="Arial"/>
        </a:defRPr>
      </a:pPr>
      <a:endParaRPr lang="en-US"/>
    </a:p>
  </c:txPr>
  <c:printSettings>
    <c:headerFooter/>
    <c:pageMargins b="1.0" l="0.75" r="0.75" t="1.0" header="0.5" footer="0.5"/>
    <c:pageSetup orientation="landscape" horizontalDpi="1200" verticalDpi="12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8.xml.rels><?xml version="1.0" encoding="UTF-8" standalone="yes"?>
<Relationships xmlns="http://schemas.openxmlformats.org/package/2006/relationships"><Relationship Id="rId1" Type="http://schemas.openxmlformats.org/officeDocument/2006/relationships/image" Target="../media/image3.png"/><Relationship Id="rId2" Type="http://schemas.openxmlformats.org/officeDocument/2006/relationships/chart" Target="../charts/chart16.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3.xml.rels><?xml version="1.0" encoding="UTF-8" standalone="yes"?>
<Relationships xmlns="http://schemas.openxmlformats.org/package/2006/relationships"><Relationship Id="rId1" Type="http://schemas.openxmlformats.org/officeDocument/2006/relationships/image" Target="../media/image4.png"/><Relationship Id="rId2" Type="http://schemas.openxmlformats.org/officeDocument/2006/relationships/image" Target="../media/image5.png"/><Relationship Id="rId3" Type="http://schemas.openxmlformats.org/officeDocument/2006/relationships/image" Target="../media/image6.png"/></Relationships>
</file>

<file path=xl/drawings/_rels/drawing24.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2</xdr:col>
      <xdr:colOff>152400</xdr:colOff>
      <xdr:row>4</xdr:row>
      <xdr:rowOff>63500</xdr:rowOff>
    </xdr:from>
    <xdr:to>
      <xdr:col>9</xdr:col>
      <xdr:colOff>533400</xdr:colOff>
      <xdr:row>27</xdr:row>
      <xdr:rowOff>127000</xdr:rowOff>
    </xdr:to>
    <xdr:graphicFrame macro="">
      <xdr:nvGraphicFramePr>
        <xdr:cNvPr id="429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25400</xdr:colOff>
      <xdr:row>4</xdr:row>
      <xdr:rowOff>50800</xdr:rowOff>
    </xdr:from>
    <xdr:to>
      <xdr:col>12</xdr:col>
      <xdr:colOff>0</xdr:colOff>
      <xdr:row>26</xdr:row>
      <xdr:rowOff>127000</xdr:rowOff>
    </xdr:to>
    <xdr:graphicFrame macro="">
      <xdr:nvGraphicFramePr>
        <xdr:cNvPr id="1555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63500</xdr:colOff>
      <xdr:row>4</xdr:row>
      <xdr:rowOff>12700</xdr:rowOff>
    </xdr:from>
    <xdr:to>
      <xdr:col>8</xdr:col>
      <xdr:colOff>38100</xdr:colOff>
      <xdr:row>26</xdr:row>
      <xdr:rowOff>63500</xdr:rowOff>
    </xdr:to>
    <xdr:graphicFrame macro="">
      <xdr:nvGraphicFramePr>
        <xdr:cNvPr id="1657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12700</xdr:rowOff>
    </xdr:from>
    <xdr:to>
      <xdr:col>10</xdr:col>
      <xdr:colOff>215900</xdr:colOff>
      <xdr:row>27</xdr:row>
      <xdr:rowOff>12700</xdr:rowOff>
    </xdr:to>
    <xdr:graphicFrame macro="">
      <xdr:nvGraphicFramePr>
        <xdr:cNvPr id="1760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4</xdr:row>
      <xdr:rowOff>25400</xdr:rowOff>
    </xdr:from>
    <xdr:to>
      <xdr:col>10</xdr:col>
      <xdr:colOff>457200</xdr:colOff>
      <xdr:row>28</xdr:row>
      <xdr:rowOff>25400</xdr:rowOff>
    </xdr:to>
    <xdr:graphicFrame macro="">
      <xdr:nvGraphicFramePr>
        <xdr:cNvPr id="1862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647700</xdr:colOff>
      <xdr:row>4</xdr:row>
      <xdr:rowOff>12700</xdr:rowOff>
    </xdr:from>
    <xdr:to>
      <xdr:col>10</xdr:col>
      <xdr:colOff>190500</xdr:colOff>
      <xdr:row>27</xdr:row>
      <xdr:rowOff>12700</xdr:rowOff>
    </xdr:to>
    <xdr:graphicFrame macro="">
      <xdr:nvGraphicFramePr>
        <xdr:cNvPr id="1965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4</xdr:row>
      <xdr:rowOff>0</xdr:rowOff>
    </xdr:from>
    <xdr:to>
      <xdr:col>7</xdr:col>
      <xdr:colOff>571500</xdr:colOff>
      <xdr:row>23</xdr:row>
      <xdr:rowOff>139700</xdr:rowOff>
    </xdr:to>
    <xdr:graphicFrame macro="">
      <xdr:nvGraphicFramePr>
        <xdr:cNvPr id="2067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4</xdr:row>
      <xdr:rowOff>12700</xdr:rowOff>
    </xdr:from>
    <xdr:to>
      <xdr:col>11</xdr:col>
      <xdr:colOff>152400</xdr:colOff>
      <xdr:row>28</xdr:row>
      <xdr:rowOff>25400</xdr:rowOff>
    </xdr:to>
    <xdr:graphicFrame macro="">
      <xdr:nvGraphicFramePr>
        <xdr:cNvPr id="2169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12700</xdr:colOff>
      <xdr:row>4</xdr:row>
      <xdr:rowOff>12700</xdr:rowOff>
    </xdr:from>
    <xdr:to>
      <xdr:col>11</xdr:col>
      <xdr:colOff>165100</xdr:colOff>
      <xdr:row>29</xdr:row>
      <xdr:rowOff>76200</xdr:rowOff>
    </xdr:to>
    <xdr:graphicFrame macro="">
      <xdr:nvGraphicFramePr>
        <xdr:cNvPr id="2284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228600</xdr:colOff>
      <xdr:row>62</xdr:row>
      <xdr:rowOff>50800</xdr:rowOff>
    </xdr:from>
    <xdr:to>
      <xdr:col>11</xdr:col>
      <xdr:colOff>254000</xdr:colOff>
      <xdr:row>90</xdr:row>
      <xdr:rowOff>101600</xdr:rowOff>
    </xdr:to>
    <xdr:pic>
      <xdr:nvPicPr>
        <xdr:cNvPr id="23865" name="Picture 1" descr="Figure 6"/>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28600" y="9499600"/>
          <a:ext cx="7429500" cy="431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266700</xdr:colOff>
      <xdr:row>1</xdr:row>
      <xdr:rowOff>114300</xdr:rowOff>
    </xdr:from>
    <xdr:to>
      <xdr:col>12</xdr:col>
      <xdr:colOff>266700</xdr:colOff>
      <xdr:row>33</xdr:row>
      <xdr:rowOff>38100</xdr:rowOff>
    </xdr:to>
    <xdr:graphicFrame macro="">
      <xdr:nvGraphicFramePr>
        <xdr:cNvPr id="2386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4</xdr:row>
      <xdr:rowOff>0</xdr:rowOff>
    </xdr:from>
    <xdr:to>
      <xdr:col>12</xdr:col>
      <xdr:colOff>368300</xdr:colOff>
      <xdr:row>29</xdr:row>
      <xdr:rowOff>76200</xdr:rowOff>
    </xdr:to>
    <xdr:graphicFrame macro="">
      <xdr:nvGraphicFramePr>
        <xdr:cNvPr id="2477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12700</xdr:colOff>
      <xdr:row>4</xdr:row>
      <xdr:rowOff>12700</xdr:rowOff>
    </xdr:from>
    <xdr:to>
      <xdr:col>10</xdr:col>
      <xdr:colOff>431800</xdr:colOff>
      <xdr:row>23</xdr:row>
      <xdr:rowOff>25400</xdr:rowOff>
    </xdr:to>
    <xdr:graphicFrame macro="">
      <xdr:nvGraphicFramePr>
        <xdr:cNvPr id="224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609600</xdr:colOff>
      <xdr:row>29</xdr:row>
      <xdr:rowOff>76200</xdr:rowOff>
    </xdr:to>
    <xdr:graphicFrame macro="">
      <xdr:nvGraphicFramePr>
        <xdr:cNvPr id="2579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177800</xdr:colOff>
      <xdr:row>36</xdr:row>
      <xdr:rowOff>88900</xdr:rowOff>
    </xdr:to>
    <xdr:graphicFrame macro="">
      <xdr:nvGraphicFramePr>
        <xdr:cNvPr id="2784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2</xdr:col>
      <xdr:colOff>0</xdr:colOff>
      <xdr:row>4</xdr:row>
      <xdr:rowOff>0</xdr:rowOff>
    </xdr:from>
    <xdr:to>
      <xdr:col>22</xdr:col>
      <xdr:colOff>393700</xdr:colOff>
      <xdr:row>38</xdr:row>
      <xdr:rowOff>139700</xdr:rowOff>
    </xdr:to>
    <xdr:graphicFrame macro="">
      <xdr:nvGraphicFramePr>
        <xdr:cNvPr id="2886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10</xdr:col>
      <xdr:colOff>0</xdr:colOff>
      <xdr:row>48</xdr:row>
      <xdr:rowOff>0</xdr:rowOff>
    </xdr:to>
    <xdr:pic>
      <xdr:nvPicPr>
        <xdr:cNvPr id="27061" name="Picture 1" descr="Figure 7"/>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73100" y="609600"/>
          <a:ext cx="6057900" cy="6705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139700</xdr:colOff>
      <xdr:row>30</xdr:row>
      <xdr:rowOff>152400</xdr:rowOff>
    </xdr:from>
    <xdr:to>
      <xdr:col>10</xdr:col>
      <xdr:colOff>304800</xdr:colOff>
      <xdr:row>50</xdr:row>
      <xdr:rowOff>50800</xdr:rowOff>
    </xdr:to>
    <xdr:pic>
      <xdr:nvPicPr>
        <xdr:cNvPr id="27062"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78300" y="4724400"/>
          <a:ext cx="2857500" cy="2946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xdr:row>
      <xdr:rowOff>114300</xdr:rowOff>
    </xdr:from>
    <xdr:to>
      <xdr:col>27</xdr:col>
      <xdr:colOff>101600</xdr:colOff>
      <xdr:row>122</xdr:row>
      <xdr:rowOff>0</xdr:rowOff>
    </xdr:to>
    <xdr:pic>
      <xdr:nvPicPr>
        <xdr:cNvPr id="27063" name="Picture 2"/>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10325100"/>
          <a:ext cx="18275300" cy="826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5</xdr:row>
      <xdr:rowOff>38100</xdr:rowOff>
    </xdr:from>
    <xdr:to>
      <xdr:col>6</xdr:col>
      <xdr:colOff>469900</xdr:colOff>
      <xdr:row>18</xdr:row>
      <xdr:rowOff>63500</xdr:rowOff>
    </xdr:to>
    <xdr:pic>
      <xdr:nvPicPr>
        <xdr:cNvPr id="27064" name="Picture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 y="800100"/>
          <a:ext cx="4432300" cy="200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xdr:from>
      <xdr:col>1</xdr:col>
      <xdr:colOff>0</xdr:colOff>
      <xdr:row>3</xdr:row>
      <xdr:rowOff>76200</xdr:rowOff>
    </xdr:from>
    <xdr:to>
      <xdr:col>13</xdr:col>
      <xdr:colOff>469900</xdr:colOff>
      <xdr:row>31</xdr:row>
      <xdr:rowOff>12700</xdr:rowOff>
    </xdr:to>
    <xdr:graphicFrame macro="">
      <xdr:nvGraphicFramePr>
        <xdr:cNvPr id="2989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0</xdr:col>
      <xdr:colOff>393700</xdr:colOff>
      <xdr:row>2</xdr:row>
      <xdr:rowOff>139700</xdr:rowOff>
    </xdr:from>
    <xdr:to>
      <xdr:col>15</xdr:col>
      <xdr:colOff>304800</xdr:colOff>
      <xdr:row>29</xdr:row>
      <xdr:rowOff>25400</xdr:rowOff>
    </xdr:to>
    <xdr:graphicFrame macro="">
      <xdr:nvGraphicFramePr>
        <xdr:cNvPr id="3091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0</xdr:col>
      <xdr:colOff>762000</xdr:colOff>
      <xdr:row>3</xdr:row>
      <xdr:rowOff>38100</xdr:rowOff>
    </xdr:from>
    <xdr:to>
      <xdr:col>10</xdr:col>
      <xdr:colOff>609600</xdr:colOff>
      <xdr:row>40</xdr:row>
      <xdr:rowOff>139700</xdr:rowOff>
    </xdr:to>
    <xdr:graphicFrame macro="">
      <xdr:nvGraphicFramePr>
        <xdr:cNvPr id="344887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25400</xdr:colOff>
      <xdr:row>4</xdr:row>
      <xdr:rowOff>12700</xdr:rowOff>
    </xdr:from>
    <xdr:to>
      <xdr:col>10</xdr:col>
      <xdr:colOff>406400</xdr:colOff>
      <xdr:row>24</xdr:row>
      <xdr:rowOff>50800</xdr:rowOff>
    </xdr:to>
    <xdr:graphicFrame macro="">
      <xdr:nvGraphicFramePr>
        <xdr:cNvPr id="633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25400</xdr:colOff>
      <xdr:row>3</xdr:row>
      <xdr:rowOff>127000</xdr:rowOff>
    </xdr:from>
    <xdr:to>
      <xdr:col>10</xdr:col>
      <xdr:colOff>444500</xdr:colOff>
      <xdr:row>19</xdr:row>
      <xdr:rowOff>25400</xdr:rowOff>
    </xdr:to>
    <xdr:graphicFrame macro="">
      <xdr:nvGraphicFramePr>
        <xdr:cNvPr id="736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xdr:colOff>
      <xdr:row>2</xdr:row>
      <xdr:rowOff>50800</xdr:rowOff>
    </xdr:from>
    <xdr:to>
      <xdr:col>10</xdr:col>
      <xdr:colOff>266700</xdr:colOff>
      <xdr:row>21</xdr:row>
      <xdr:rowOff>12700</xdr:rowOff>
    </xdr:to>
    <xdr:graphicFrame macro="">
      <xdr:nvGraphicFramePr>
        <xdr:cNvPr id="941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12700</xdr:colOff>
      <xdr:row>4</xdr:row>
      <xdr:rowOff>12700</xdr:rowOff>
    </xdr:from>
    <xdr:to>
      <xdr:col>5</xdr:col>
      <xdr:colOff>660400</xdr:colOff>
      <xdr:row>24</xdr:row>
      <xdr:rowOff>101600</xdr:rowOff>
    </xdr:to>
    <xdr:pic>
      <xdr:nvPicPr>
        <xdr:cNvPr id="11525"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622300"/>
          <a:ext cx="5410200" cy="3136900"/>
        </a:xfrm>
        <a:prstGeom prst="rect">
          <a:avLst/>
        </a:prstGeom>
        <a:solidFill>
          <a:srgbClr val="FFFFFF"/>
        </a:solidFill>
        <a:ln w="9525">
          <a:solidFill>
            <a:srgbClr val="000000"/>
          </a:solid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596900</xdr:colOff>
      <xdr:row>3</xdr:row>
      <xdr:rowOff>139700</xdr:rowOff>
    </xdr:from>
    <xdr:to>
      <xdr:col>10</xdr:col>
      <xdr:colOff>266700</xdr:colOff>
      <xdr:row>28</xdr:row>
      <xdr:rowOff>12700</xdr:rowOff>
    </xdr:to>
    <xdr:graphicFrame macro="">
      <xdr:nvGraphicFramePr>
        <xdr:cNvPr id="1248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647700</xdr:colOff>
      <xdr:row>2</xdr:row>
      <xdr:rowOff>12700</xdr:rowOff>
    </xdr:from>
    <xdr:to>
      <xdr:col>13</xdr:col>
      <xdr:colOff>393700</xdr:colOff>
      <xdr:row>35</xdr:row>
      <xdr:rowOff>127000</xdr:rowOff>
    </xdr:to>
    <xdr:grpSp>
      <xdr:nvGrpSpPr>
        <xdr:cNvPr id="4186199" name="Group 1"/>
        <xdr:cNvGrpSpPr>
          <a:grpSpLocks noChangeAspect="1"/>
        </xdr:cNvGrpSpPr>
      </xdr:nvGrpSpPr>
      <xdr:grpSpPr bwMode="auto">
        <a:xfrm>
          <a:off x="647700" y="317500"/>
          <a:ext cx="8496300" cy="5143500"/>
          <a:chOff x="2900" y="-805"/>
          <a:chExt cx="8742" cy="6335"/>
        </a:xfrm>
      </xdr:grpSpPr>
      <xdr:sp macro="" textlink="">
        <xdr:nvSpPr>
          <xdr:cNvPr id="4186200" name="AutoShape 2"/>
          <xdr:cNvSpPr>
            <a:spLocks noChangeAspect="1" noChangeArrowheads="1"/>
          </xdr:cNvSpPr>
        </xdr:nvSpPr>
        <xdr:spPr bwMode="auto">
          <a:xfrm>
            <a:off x="2900" y="-805"/>
            <a:ext cx="8742" cy="63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pic>
        <xdr:nvPicPr>
          <xdr:cNvPr id="4186201" name="Picture 3" descr="poornotpoorvulnerableandrisi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00" y="-805"/>
            <a:ext cx="8742" cy="63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316" name="Rectangle 4"/>
          <xdr:cNvSpPr>
            <a:spLocks noChangeArrowheads="1"/>
          </xdr:cNvSpPr>
        </xdr:nvSpPr>
        <xdr:spPr bwMode="auto">
          <a:xfrm>
            <a:off x="7826" y="306"/>
            <a:ext cx="1895" cy="1017"/>
          </a:xfrm>
          <a:prstGeom prst="rect">
            <a:avLst/>
          </a:prstGeom>
          <a:solidFill>
            <a:srgbClr val="BBE0E3">
              <a:alpha val="50000"/>
            </a:srgbClr>
          </a:solidFill>
          <a:ln w="9525">
            <a:solidFill>
              <a:srgbClr val="000000"/>
            </a:solidFill>
            <a:miter lim="800000"/>
            <a:headEnd/>
            <a:tailEnd/>
          </a:ln>
        </xdr:spPr>
        <xdr:txBody>
          <a:bodyPr vertOverflow="clip" wrap="square" lIns="75895" tIns="37948" rIns="75895" bIns="37948" anchor="t" upright="1"/>
          <a:lstStyle/>
          <a:p>
            <a:pPr algn="l" rtl="0">
              <a:defRPr sz="1000"/>
            </a:pPr>
            <a:r>
              <a:rPr lang="en-GB" sz="1500" b="0" i="0" u="none" strike="noStrike" baseline="0">
                <a:solidFill>
                  <a:srgbClr val="000000"/>
                </a:solidFill>
                <a:latin typeface="Arial"/>
                <a:cs typeface="Arial"/>
              </a:rPr>
              <a:t>Exclusively</a:t>
            </a:r>
          </a:p>
          <a:p>
            <a:pPr algn="l" rtl="0">
              <a:defRPr sz="1000"/>
            </a:pPr>
            <a:r>
              <a:rPr lang="en-GB" sz="1500" b="0" i="0" u="none" strike="noStrike" baseline="0">
                <a:solidFill>
                  <a:srgbClr val="000000"/>
                </a:solidFill>
                <a:latin typeface="Arial"/>
                <a:cs typeface="Arial"/>
              </a:rPr>
              <a:t>Wealthy</a:t>
            </a:r>
          </a:p>
          <a:p>
            <a:pPr algn="l" rtl="0">
              <a:defRPr sz="1000"/>
            </a:pPr>
            <a:endParaRPr lang="en-GB" sz="1500" b="0" i="0" u="none" strike="noStrike" baseline="0">
              <a:solidFill>
                <a:srgbClr val="000000"/>
              </a:solidFill>
              <a:latin typeface="Arial"/>
              <a:cs typeface="Arial"/>
            </a:endParaRPr>
          </a:p>
        </xdr:txBody>
      </xdr:sp>
      <xdr:sp macro="" textlink="">
        <xdr:nvSpPr>
          <xdr:cNvPr id="13317" name="Rectangle 5"/>
          <xdr:cNvSpPr>
            <a:spLocks noChangeArrowheads="1"/>
          </xdr:cNvSpPr>
        </xdr:nvSpPr>
        <xdr:spPr bwMode="auto">
          <a:xfrm>
            <a:off x="3985" y="1713"/>
            <a:ext cx="3358" cy="2925"/>
          </a:xfrm>
          <a:prstGeom prst="rect">
            <a:avLst/>
          </a:prstGeom>
          <a:solidFill>
            <a:srgbClr val="FFFF00">
              <a:alpha val="22000"/>
            </a:srgbClr>
          </a:solidFill>
          <a:ln w="9525">
            <a:solidFill>
              <a:srgbClr val="000000"/>
            </a:solidFill>
            <a:miter lim="800000"/>
            <a:headEnd/>
            <a:tailEnd/>
          </a:ln>
        </xdr:spPr>
        <xdr:txBody>
          <a:bodyPr vertOverflow="clip" wrap="square" lIns="75895" tIns="37948" rIns="75895" bIns="37948" anchor="t" upright="1"/>
          <a:lstStyle/>
          <a:p>
            <a:pPr algn="l" rtl="0">
              <a:lnSpc>
                <a:spcPts val="1600"/>
              </a:lnSpc>
              <a:defRPr sz="1000"/>
            </a:pPr>
            <a:endParaRPr lang="en-GB" sz="1500" b="0" i="0" u="none" strike="noStrike" baseline="0">
              <a:solidFill>
                <a:srgbClr val="000000"/>
              </a:solidFill>
              <a:latin typeface="Times New Roman"/>
              <a:cs typeface="Times New Roman"/>
            </a:endParaRPr>
          </a:p>
          <a:p>
            <a:pPr algn="l" rtl="0">
              <a:lnSpc>
                <a:spcPts val="1600"/>
              </a:lnSpc>
              <a:defRPr sz="1000"/>
            </a:pPr>
            <a:endParaRPr lang="en-GB" sz="1500" b="0" i="0" u="none" strike="noStrike" baseline="0">
              <a:solidFill>
                <a:srgbClr val="000000"/>
              </a:solidFill>
              <a:latin typeface="Times New Roman"/>
              <a:cs typeface="Times New Roman"/>
            </a:endParaRPr>
          </a:p>
        </xdr:txBody>
      </xdr:sp>
      <xdr:sp macro="" textlink="">
        <xdr:nvSpPr>
          <xdr:cNvPr id="13318" name="Rectangle 6"/>
          <xdr:cNvSpPr>
            <a:spLocks noChangeArrowheads="1"/>
          </xdr:cNvSpPr>
        </xdr:nvSpPr>
        <xdr:spPr bwMode="auto">
          <a:xfrm>
            <a:off x="3985" y="3450"/>
            <a:ext cx="810" cy="1189"/>
          </a:xfrm>
          <a:prstGeom prst="rect">
            <a:avLst/>
          </a:prstGeom>
          <a:solidFill>
            <a:srgbClr val="800000">
              <a:alpha val="45000"/>
            </a:srgbClr>
          </a:solidFill>
          <a:ln w="9525">
            <a:solidFill>
              <a:srgbClr val="000000"/>
            </a:solidFill>
            <a:miter lim="800000"/>
            <a:headEnd/>
            <a:tailEnd/>
          </a:ln>
        </xdr:spPr>
        <xdr:txBody>
          <a:bodyPr vertOverflow="clip" wrap="square" lIns="75895" tIns="37948" rIns="75895" bIns="37948" anchor="t" upright="1"/>
          <a:lstStyle/>
          <a:p>
            <a:pPr algn="l" rtl="0">
              <a:lnSpc>
                <a:spcPts val="1100"/>
              </a:lnSpc>
              <a:defRPr sz="1000"/>
            </a:pPr>
            <a:r>
              <a:rPr lang="en-GB" sz="1000" b="0" i="0" u="none" strike="noStrike" baseline="0">
                <a:solidFill>
                  <a:srgbClr val="000000"/>
                </a:solidFill>
                <a:latin typeface="Arial"/>
                <a:cs typeface="Arial"/>
              </a:rPr>
              <a:t>Core</a:t>
            </a:r>
          </a:p>
          <a:p>
            <a:pPr algn="l" rtl="0">
              <a:lnSpc>
                <a:spcPts val="1100"/>
              </a:lnSpc>
              <a:defRPr sz="1000"/>
            </a:pPr>
            <a:r>
              <a:rPr lang="en-GB" sz="1000" b="0" i="0" u="none" strike="noStrike" baseline="0">
                <a:solidFill>
                  <a:srgbClr val="000000"/>
                </a:solidFill>
                <a:latin typeface="Arial"/>
                <a:cs typeface="Arial"/>
              </a:rPr>
              <a:t>Poor</a:t>
            </a:r>
          </a:p>
          <a:p>
            <a:pPr algn="l" rtl="0">
              <a:defRPr sz="1000"/>
            </a:pPr>
            <a:endParaRPr lang="en-GB" sz="1000" b="0" i="0" u="none" strike="noStrike" baseline="0">
              <a:solidFill>
                <a:srgbClr val="000000"/>
              </a:solidFill>
              <a:latin typeface="Arial"/>
              <a:cs typeface="Arial"/>
            </a:endParaRPr>
          </a:p>
        </xdr:txBody>
      </xdr:sp>
      <xdr:sp macro="" textlink="">
        <xdr:nvSpPr>
          <xdr:cNvPr id="13319" name="Text Box 7"/>
          <xdr:cNvSpPr txBox="1">
            <a:spLocks noChangeArrowheads="1"/>
          </xdr:cNvSpPr>
        </xdr:nvSpPr>
        <xdr:spPr bwMode="auto">
          <a:xfrm>
            <a:off x="4416" y="1713"/>
            <a:ext cx="2457" cy="516"/>
          </a:xfrm>
          <a:prstGeom prst="rect">
            <a:avLst/>
          </a:prstGeom>
          <a:noFill/>
          <a:ln w="9525">
            <a:noFill/>
            <a:miter lim="800000"/>
            <a:headEnd/>
            <a:tailEnd/>
          </a:ln>
        </xdr:spPr>
        <xdr:txBody>
          <a:bodyPr vertOverflow="clip" wrap="square" lIns="75895" tIns="37948" rIns="75895" bIns="37948" anchor="t" upright="1"/>
          <a:lstStyle/>
          <a:p>
            <a:pPr algn="l" rtl="0">
              <a:defRPr sz="1000"/>
            </a:pPr>
            <a:r>
              <a:rPr lang="en-GB" sz="1000" b="0" i="0" u="none" strike="noStrike" baseline="0">
                <a:solidFill>
                  <a:srgbClr val="000000"/>
                </a:solidFill>
                <a:latin typeface="Arial"/>
                <a:cs typeface="Arial"/>
              </a:rPr>
              <a:t>Non-poor non-wealthy</a:t>
            </a:r>
          </a:p>
          <a:p>
            <a:pPr algn="l" rtl="0">
              <a:lnSpc>
                <a:spcPts val="1100"/>
              </a:lnSpc>
              <a:defRPr sz="1000"/>
            </a:pPr>
            <a:endParaRPr lang="en-GB" sz="1000" b="0" i="0" u="none" strike="noStrike" baseline="0">
              <a:solidFill>
                <a:srgbClr val="000000"/>
              </a:solidFill>
              <a:latin typeface="Arial"/>
              <a:cs typeface="Arial"/>
            </a:endParaRPr>
          </a:p>
        </xdr:txBody>
      </xdr:sp>
      <xdr:sp macro="" textlink="">
        <xdr:nvSpPr>
          <xdr:cNvPr id="13320" name="Text Box 8"/>
          <xdr:cNvSpPr txBox="1">
            <a:spLocks noChangeArrowheads="1"/>
          </xdr:cNvSpPr>
        </xdr:nvSpPr>
        <xdr:spPr bwMode="auto">
          <a:xfrm>
            <a:off x="5148" y="1135"/>
            <a:ext cx="2182" cy="516"/>
          </a:xfrm>
          <a:prstGeom prst="rect">
            <a:avLst/>
          </a:prstGeom>
          <a:noFill/>
          <a:ln w="9525">
            <a:noFill/>
            <a:miter lim="800000"/>
            <a:headEnd/>
            <a:tailEnd/>
          </a:ln>
        </xdr:spPr>
        <xdr:txBody>
          <a:bodyPr vertOverflow="clip" wrap="square" lIns="75895" tIns="37948" rIns="75895" bIns="37948" anchor="t" upright="1"/>
          <a:lstStyle/>
          <a:p>
            <a:pPr algn="l" rtl="0">
              <a:defRPr sz="1000"/>
            </a:pPr>
            <a:r>
              <a:rPr lang="en-GB" sz="1500" b="0" i="0" u="none" strike="noStrike" baseline="0">
                <a:solidFill>
                  <a:srgbClr val="000000"/>
                </a:solidFill>
                <a:latin typeface="Arial"/>
                <a:cs typeface="Arial"/>
              </a:rPr>
              <a:t>Asset wealthy</a:t>
            </a:r>
          </a:p>
          <a:p>
            <a:pPr algn="l" rtl="0">
              <a:defRPr sz="1000"/>
            </a:pPr>
            <a:endParaRPr lang="en-GB" sz="1500" b="0" i="0" u="none" strike="noStrike" baseline="0">
              <a:solidFill>
                <a:srgbClr val="000000"/>
              </a:solidFill>
              <a:latin typeface="Arial"/>
              <a:cs typeface="Arial"/>
            </a:endParaRPr>
          </a:p>
        </xdr:txBody>
      </xdr:sp>
      <xdr:sp macro="" textlink="">
        <xdr:nvSpPr>
          <xdr:cNvPr id="4186207" name="Rectangle 9"/>
          <xdr:cNvSpPr>
            <a:spLocks noChangeArrowheads="1"/>
          </xdr:cNvSpPr>
        </xdr:nvSpPr>
        <xdr:spPr bwMode="auto">
          <a:xfrm>
            <a:off x="3985" y="3126"/>
            <a:ext cx="2267" cy="1511"/>
          </a:xfrm>
          <a:prstGeom prst="rect">
            <a:avLst/>
          </a:prstGeom>
          <a:solidFill>
            <a:srgbClr val="FF0000">
              <a:alpha val="39999"/>
            </a:srgbClr>
          </a:solidFill>
          <a:ln w="9525">
            <a:solidFill>
              <a:srgbClr val="000000"/>
            </a:solidFill>
            <a:miter lim="800000"/>
            <a:headEnd/>
            <a:tailEnd/>
          </a:ln>
        </xdr:spPr>
        <xdr:txBody>
          <a:bodyPr rtlCol="0"/>
          <a:lstStyle/>
          <a:p>
            <a:pPr algn="ctr"/>
            <a:endParaRPr lang="en-US"/>
          </a:p>
        </xdr:txBody>
      </xdr:sp>
      <xdr:sp macro="" textlink="">
        <xdr:nvSpPr>
          <xdr:cNvPr id="4186208" name="Line 10"/>
          <xdr:cNvSpPr>
            <a:spLocks noChangeShapeType="1"/>
          </xdr:cNvSpPr>
        </xdr:nvSpPr>
        <xdr:spPr bwMode="auto">
          <a:xfrm flipH="1">
            <a:off x="4577" y="606"/>
            <a:ext cx="691" cy="906"/>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txBody>
          <a:bodyPr rtlCol="0"/>
          <a:lstStyle/>
          <a:p>
            <a:pPr algn="ctr"/>
            <a:endParaRPr lang="en-US"/>
          </a:p>
        </xdr:txBody>
      </xdr:sp>
      <xdr:sp macro="" textlink="">
        <xdr:nvSpPr>
          <xdr:cNvPr id="4186209" name="Line 11"/>
          <xdr:cNvSpPr>
            <a:spLocks noChangeShapeType="1"/>
          </xdr:cNvSpPr>
        </xdr:nvSpPr>
        <xdr:spPr bwMode="auto">
          <a:xfrm flipV="1">
            <a:off x="7831" y="3630"/>
            <a:ext cx="691" cy="807"/>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txBody>
          <a:bodyPr rtlCol="0"/>
          <a:lstStyle/>
          <a:p>
            <a:pPr algn="ctr"/>
            <a:endParaRPr lang="en-US"/>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0</xdr:rowOff>
    </xdr:from>
    <xdr:to>
      <xdr:col>14</xdr:col>
      <xdr:colOff>482600</xdr:colOff>
      <xdr:row>28</xdr:row>
      <xdr:rowOff>0</xdr:rowOff>
    </xdr:to>
    <xdr:graphicFrame macro="">
      <xdr:nvGraphicFramePr>
        <xdr:cNvPr id="1453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1.xml.rels><?xml version="1.0" encoding="UTF-8" standalone="yes"?>
<Relationships xmlns="http://schemas.openxmlformats.org/package/2006/relationships"><Relationship Id="rId20" Type="http://schemas.openxmlformats.org/officeDocument/2006/relationships/hyperlink" Target="http://nobelprize.org/nobel_prizes/literature/laureates/1991/" TargetMode="External"/><Relationship Id="rId21" Type="http://schemas.openxmlformats.org/officeDocument/2006/relationships/hyperlink" Target="http://nobelprize.org/nobel_prizes/literature/laureates/1993/" TargetMode="External"/><Relationship Id="rId22" Type="http://schemas.openxmlformats.org/officeDocument/2006/relationships/hyperlink" Target="http://nobelprize.org/nobel_prizes/literature/laureates/1996/" TargetMode="External"/><Relationship Id="rId23" Type="http://schemas.openxmlformats.org/officeDocument/2006/relationships/hyperlink" Target="http://nobelprize.org/nobel_prizes/literature/laureates/2004/" TargetMode="External"/><Relationship Id="rId24" Type="http://schemas.openxmlformats.org/officeDocument/2006/relationships/hyperlink" Target="http://nobelprize.org/nobel_prizes/literature/laureates/2007/" TargetMode="External"/><Relationship Id="rId25" Type="http://schemas.openxmlformats.org/officeDocument/2006/relationships/hyperlink" Target="http://nobelprize.org/nobel_prizes/peace/laureates/1905/" TargetMode="External"/><Relationship Id="rId26" Type="http://schemas.openxmlformats.org/officeDocument/2006/relationships/hyperlink" Target="http://nobelprize.org/nobel_prizes/peace/laureates/1931/" TargetMode="External"/><Relationship Id="rId27" Type="http://schemas.openxmlformats.org/officeDocument/2006/relationships/hyperlink" Target="http://nobelprize.org/nobel_prizes/peace/laureates/1946/" TargetMode="External"/><Relationship Id="rId28" Type="http://schemas.openxmlformats.org/officeDocument/2006/relationships/hyperlink" Target="http://nobelprize.org/nobel_prizes/peace/laureates/1976/" TargetMode="External"/><Relationship Id="rId29" Type="http://schemas.openxmlformats.org/officeDocument/2006/relationships/hyperlink" Target="http://nobelprize.org/nobel_prizes/peace/laureates/1976/" TargetMode="External"/><Relationship Id="rId1" Type="http://schemas.openxmlformats.org/officeDocument/2006/relationships/hyperlink" Target="http://nobelprize.org/nobel_prizes/physics/laureates/1903/" TargetMode="External"/><Relationship Id="rId2" Type="http://schemas.openxmlformats.org/officeDocument/2006/relationships/hyperlink" Target="http://nobelprize.org/nobel_prizes/physics/laureates/1963/" TargetMode="External"/><Relationship Id="rId3" Type="http://schemas.openxmlformats.org/officeDocument/2006/relationships/hyperlink" Target="http://nobelprize.org/nobel_prizes/chemistry/laureates/1911/" TargetMode="External"/><Relationship Id="rId4" Type="http://schemas.openxmlformats.org/officeDocument/2006/relationships/hyperlink" Target="http://nobelprize.org/nobel_prizes/chemistry/laureates/1935/" TargetMode="External"/><Relationship Id="rId5" Type="http://schemas.openxmlformats.org/officeDocument/2006/relationships/hyperlink" Target="http://nobelprize.org/nobel_prizes/chemistry/laureates/1964/" TargetMode="External"/><Relationship Id="rId30" Type="http://schemas.openxmlformats.org/officeDocument/2006/relationships/hyperlink" Target="http://nobelprize.org/nobel_prizes/peace/laureates/1979/" TargetMode="External"/><Relationship Id="rId31" Type="http://schemas.openxmlformats.org/officeDocument/2006/relationships/hyperlink" Target="http://nobelprize.org/nobel_prizes/peace/laureates/1982/" TargetMode="External"/><Relationship Id="rId32" Type="http://schemas.openxmlformats.org/officeDocument/2006/relationships/hyperlink" Target="http://nobelprize.org/nobel_prizes/peace/laureates/1991/" TargetMode="External"/><Relationship Id="rId9" Type="http://schemas.openxmlformats.org/officeDocument/2006/relationships/hyperlink" Target="http://nobelprize.org/nobel_prizes/medicine/laureates/1986/" TargetMode="External"/><Relationship Id="rId6" Type="http://schemas.openxmlformats.org/officeDocument/2006/relationships/hyperlink" Target="http://nobelprize.org/nobel_prizes/medicine/laureates/1947/" TargetMode="External"/><Relationship Id="rId7" Type="http://schemas.openxmlformats.org/officeDocument/2006/relationships/hyperlink" Target="http://nobelprize.org/nobel_prizes/medicine/laureates/1977/" TargetMode="External"/><Relationship Id="rId8" Type="http://schemas.openxmlformats.org/officeDocument/2006/relationships/hyperlink" Target="http://nobelprize.org/nobel_prizes/medicine/laureates/1983/" TargetMode="External"/><Relationship Id="rId33" Type="http://schemas.openxmlformats.org/officeDocument/2006/relationships/hyperlink" Target="http://nobelprize.org/nobel_prizes/peace/laureates/1992/" TargetMode="External"/><Relationship Id="rId34" Type="http://schemas.openxmlformats.org/officeDocument/2006/relationships/hyperlink" Target="http://nobelprize.org/nobel_prizes/peace/laureates/1997/" TargetMode="External"/><Relationship Id="rId35" Type="http://schemas.openxmlformats.org/officeDocument/2006/relationships/hyperlink" Target="http://nobelprize.org/nobel_prizes/peace/laureates/2003/" TargetMode="External"/><Relationship Id="rId36" Type="http://schemas.openxmlformats.org/officeDocument/2006/relationships/hyperlink" Target="http://nobelprize.org/nobel_prizes/peace/laureates/2004/" TargetMode="External"/><Relationship Id="rId10" Type="http://schemas.openxmlformats.org/officeDocument/2006/relationships/hyperlink" Target="http://nobelprize.org/nobel_prizes/medicine/laureates/1988/" TargetMode="External"/><Relationship Id="rId11" Type="http://schemas.openxmlformats.org/officeDocument/2006/relationships/hyperlink" Target="http://nobelprize.org/nobel_prizes/medicine/laureates/1995/" TargetMode="External"/><Relationship Id="rId12" Type="http://schemas.openxmlformats.org/officeDocument/2006/relationships/hyperlink" Target="http://nobelprize.org/nobel_prizes/medicine/laureates/2004/" TargetMode="External"/><Relationship Id="rId13" Type="http://schemas.openxmlformats.org/officeDocument/2006/relationships/hyperlink" Target="http://nobelprize.org/nobel_prizes/medicine/laureates/2008/" TargetMode="External"/><Relationship Id="rId14" Type="http://schemas.openxmlformats.org/officeDocument/2006/relationships/hyperlink" Target="http://nobelprize.org/nobel_prizes/literature/laureates/1909/" TargetMode="External"/><Relationship Id="rId15" Type="http://schemas.openxmlformats.org/officeDocument/2006/relationships/hyperlink" Target="http://nobelprize.org/nobel_prizes/literature/laureates/1926/" TargetMode="External"/><Relationship Id="rId16" Type="http://schemas.openxmlformats.org/officeDocument/2006/relationships/hyperlink" Target="http://nobelprize.org/nobel_prizes/literature/laureates/1928/" TargetMode="External"/><Relationship Id="rId17" Type="http://schemas.openxmlformats.org/officeDocument/2006/relationships/hyperlink" Target="http://nobelprize.org/nobel_prizes/literature/laureates/1938/" TargetMode="External"/><Relationship Id="rId18" Type="http://schemas.openxmlformats.org/officeDocument/2006/relationships/hyperlink" Target="http://nobelprize.org/nobel_prizes/literature/laureates/1945/" TargetMode="External"/><Relationship Id="rId19" Type="http://schemas.openxmlformats.org/officeDocument/2006/relationships/hyperlink" Target="http://nobelprize.org/nobel_prizes/literature/laureates/1966/" TargetMode="External"/><Relationship Id="rId37" Type="http://schemas.openxmlformats.org/officeDocument/2006/relationships/hyperlink" Target="http://en.wikipedia.org/wiki/Ellen_Johnson_Sirleaf" TargetMode="External"/><Relationship Id="rId38" Type="http://schemas.openxmlformats.org/officeDocument/2006/relationships/hyperlink" Target="http://en.wikipedia.org/wiki/Leymah_Gbowee" TargetMode="External"/><Relationship Id="rId39" Type="http://schemas.openxmlformats.org/officeDocument/2006/relationships/hyperlink" Target="http://en.wikipedia.org/wiki/Tawakkol_Karman" TargetMode="External"/><Relationship Id="rId40" Type="http://schemas.openxmlformats.org/officeDocument/2006/relationships/hyperlink" Target="http://www.nobelprize.org/nobel_prizes/literature/laureates/2013/munro-facts.html" TargetMode="External"/><Relationship Id="rId41" Type="http://schemas.openxmlformats.org/officeDocument/2006/relationships/hyperlink" Target="http://www.nobelprize.org/nobel_prizes/peace/laureates/2014/yousafzai-facts.html" TargetMode="External"/><Relationship Id="rId42" Type="http://schemas.openxmlformats.org/officeDocument/2006/relationships/hyperlink" Target="http://www.nobelprize.org/nobel_prizes/medicine/laureates/2014/may-britt-moser-facts.html" TargetMode="External"/><Relationship Id="rId43"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32.xml.rels><?xml version="1.0" encoding="UTF-8" standalone="yes"?>
<Relationships xmlns="http://schemas.openxmlformats.org/package/2006/relationships"><Relationship Id="rId1" Type="http://schemas.openxmlformats.org/officeDocument/2006/relationships/hyperlink" Target="http://www.isdscotland.org/Health-Topics/Prescribing-and-medicines/Publications/data-tables.asp?id=1309" TargetMode="External"/><Relationship Id="rId2" Type="http://schemas.openxmlformats.org/officeDocument/2006/relationships/drawing" Target="../drawings/drawing25.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showGridLines="0" tabSelected="1" workbookViewId="0">
      <selection activeCell="A2" sqref="A2"/>
    </sheetView>
  </sheetViews>
  <sheetFormatPr baseColWidth="10" defaultColWidth="8.83203125" defaultRowHeight="12" x14ac:dyDescent="0"/>
  <cols>
    <col min="2" max="2" width="9.6640625" customWidth="1"/>
    <col min="3" max="3" width="13.83203125" customWidth="1"/>
    <col min="4" max="4" width="16.83203125" customWidth="1"/>
    <col min="5" max="5" width="64.5" customWidth="1"/>
    <col min="7" max="7" width="13.1640625" customWidth="1"/>
  </cols>
  <sheetData>
    <row r="1" spans="1:15" s="5" customFormat="1">
      <c r="A1" s="6" t="s">
        <v>442</v>
      </c>
      <c r="B1" s="4"/>
      <c r="C1" s="3"/>
      <c r="D1" s="3"/>
      <c r="E1" s="3"/>
      <c r="F1" s="3"/>
      <c r="G1" s="3"/>
      <c r="H1" s="3"/>
      <c r="I1" s="4"/>
      <c r="J1" s="4"/>
      <c r="K1" s="4"/>
      <c r="L1" s="4"/>
      <c r="M1" s="4"/>
      <c r="N1" s="4"/>
      <c r="O1" s="4"/>
    </row>
    <row r="2" spans="1:15" s="5" customFormat="1">
      <c r="A2" s="6"/>
      <c r="B2" s="4"/>
      <c r="C2" s="3"/>
      <c r="D2" s="3"/>
      <c r="E2" s="3"/>
      <c r="F2" s="3"/>
      <c r="G2" s="3"/>
      <c r="H2" s="3"/>
      <c r="I2" s="4"/>
      <c r="J2" s="4"/>
      <c r="K2" s="4"/>
      <c r="L2" s="4"/>
      <c r="M2" s="4"/>
      <c r="N2" s="4"/>
      <c r="O2" s="4"/>
    </row>
    <row r="3" spans="1:15" s="5" customFormat="1">
      <c r="A3" s="4"/>
      <c r="B3" s="4"/>
      <c r="C3" s="3"/>
      <c r="D3" s="3"/>
      <c r="E3" s="3"/>
      <c r="F3" s="3"/>
      <c r="G3" s="3"/>
      <c r="H3" s="3"/>
      <c r="I3" s="4"/>
      <c r="J3" s="4"/>
      <c r="K3" s="4"/>
      <c r="L3" s="4"/>
      <c r="M3" s="4"/>
      <c r="N3" s="4"/>
      <c r="O3" s="4"/>
    </row>
    <row r="4" spans="1:15">
      <c r="B4" s="7" t="s">
        <v>410</v>
      </c>
      <c r="C4" s="8" t="s">
        <v>431</v>
      </c>
      <c r="D4" s="8" t="s">
        <v>425</v>
      </c>
      <c r="E4" s="8" t="s">
        <v>426</v>
      </c>
      <c r="F4" s="8" t="s">
        <v>422</v>
      </c>
      <c r="G4" s="8" t="s">
        <v>424</v>
      </c>
    </row>
    <row r="5" spans="1:15">
      <c r="C5" s="1"/>
      <c r="D5" s="1"/>
      <c r="E5" s="1"/>
      <c r="F5" s="1"/>
      <c r="G5" s="1"/>
    </row>
    <row r="6" spans="1:15">
      <c r="B6" t="s">
        <v>407</v>
      </c>
      <c r="C6" s="1" t="s">
        <v>403</v>
      </c>
      <c r="D6" s="1" t="s">
        <v>413</v>
      </c>
      <c r="E6" s="1" t="s">
        <v>427</v>
      </c>
      <c r="F6" s="66">
        <f>2.3+10.7</f>
        <v>13</v>
      </c>
      <c r="G6" s="1">
        <v>2006</v>
      </c>
    </row>
    <row r="7" spans="1:15">
      <c r="B7" t="s">
        <v>408</v>
      </c>
      <c r="C7" s="1" t="s">
        <v>404</v>
      </c>
      <c r="D7" s="1" t="s">
        <v>420</v>
      </c>
      <c r="E7" s="1" t="s">
        <v>421</v>
      </c>
      <c r="F7" s="66">
        <f>16.3</f>
        <v>16.3</v>
      </c>
      <c r="G7" s="1" t="s">
        <v>423</v>
      </c>
    </row>
    <row r="8" spans="1:15">
      <c r="B8" t="s">
        <v>409</v>
      </c>
      <c r="C8" s="1" t="s">
        <v>417</v>
      </c>
      <c r="D8" s="1" t="s">
        <v>414</v>
      </c>
      <c r="E8" s="1" t="s">
        <v>428</v>
      </c>
      <c r="F8" s="66">
        <f>15+6</f>
        <v>21</v>
      </c>
      <c r="G8" s="1" t="s">
        <v>406</v>
      </c>
    </row>
    <row r="9" spans="1:15">
      <c r="B9" t="s">
        <v>411</v>
      </c>
      <c r="C9" s="1" t="s">
        <v>405</v>
      </c>
      <c r="D9" s="1" t="s">
        <v>419</v>
      </c>
      <c r="E9" s="9" t="s">
        <v>429</v>
      </c>
      <c r="F9" s="66">
        <v>26</v>
      </c>
      <c r="G9" s="1" t="s">
        <v>415</v>
      </c>
    </row>
    <row r="10" spans="1:15">
      <c r="B10" t="s">
        <v>416</v>
      </c>
      <c r="C10" s="1" t="s">
        <v>412</v>
      </c>
      <c r="D10" s="1" t="s">
        <v>418</v>
      </c>
      <c r="E10" s="1" t="s">
        <v>430</v>
      </c>
      <c r="F10" s="66">
        <f>16.4*2</f>
        <v>32.799999999999997</v>
      </c>
      <c r="G10" s="1">
        <v>2000</v>
      </c>
    </row>
    <row r="11" spans="1:15">
      <c r="B11" t="s">
        <v>432</v>
      </c>
      <c r="C11" s="1" t="s">
        <v>433</v>
      </c>
      <c r="D11" s="1" t="s">
        <v>434</v>
      </c>
      <c r="E11" s="1" t="s">
        <v>65</v>
      </c>
      <c r="F11" s="67">
        <v>46</v>
      </c>
      <c r="G11">
        <v>2008</v>
      </c>
    </row>
    <row r="15" spans="1:15">
      <c r="B15" t="s">
        <v>435</v>
      </c>
    </row>
    <row r="16" spans="1:15">
      <c r="B16" t="s">
        <v>436</v>
      </c>
    </row>
    <row r="17" spans="2:2">
      <c r="B17" t="s">
        <v>437</v>
      </c>
    </row>
    <row r="18" spans="2:2">
      <c r="B18" t="s">
        <v>438</v>
      </c>
    </row>
    <row r="19" spans="2:2">
      <c r="B19" t="s">
        <v>439</v>
      </c>
    </row>
    <row r="20" spans="2:2">
      <c r="B20" t="s">
        <v>440</v>
      </c>
    </row>
    <row r="21" spans="2:2">
      <c r="B21" t="s">
        <v>441</v>
      </c>
    </row>
    <row r="22" spans="2:2">
      <c r="B22" t="s">
        <v>443</v>
      </c>
    </row>
  </sheetData>
  <phoneticPr fontId="2" type="noConversion"/>
  <pageMargins left="0.75" right="0.75" top="1" bottom="1" header="0.5" footer="0.5"/>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showGridLines="0" workbookViewId="0"/>
  </sheetViews>
  <sheetFormatPr baseColWidth="10" defaultColWidth="8.83203125" defaultRowHeight="12" x14ac:dyDescent="0"/>
  <sheetData>
    <row r="1" spans="1:1">
      <c r="A1" s="14" t="s">
        <v>811</v>
      </c>
    </row>
    <row r="2" spans="1:1">
      <c r="A2" s="14"/>
    </row>
    <row r="3" spans="1:1">
      <c r="A3" s="14"/>
    </row>
    <row r="4" spans="1:1">
      <c r="A4" s="14"/>
    </row>
    <row r="5" spans="1:1">
      <c r="A5" s="14"/>
    </row>
    <row r="6" spans="1:1">
      <c r="A6" s="14"/>
    </row>
    <row r="7" spans="1:1">
      <c r="A7" s="14"/>
    </row>
    <row r="8" spans="1:1">
      <c r="A8" s="14"/>
    </row>
    <row r="9" spans="1:1">
      <c r="A9" s="14"/>
    </row>
    <row r="10" spans="1:1">
      <c r="A10" s="14"/>
    </row>
    <row r="11" spans="1:1">
      <c r="A11" s="14"/>
    </row>
    <row r="12" spans="1:1">
      <c r="A12" s="14"/>
    </row>
    <row r="13" spans="1:1">
      <c r="A13" s="14"/>
    </row>
    <row r="14" spans="1:1">
      <c r="A14" s="14"/>
    </row>
    <row r="15" spans="1:1">
      <c r="A15" s="14"/>
    </row>
    <row r="16" spans="1:1">
      <c r="A16" s="14"/>
    </row>
    <row r="17" spans="1:2">
      <c r="A17" s="14"/>
    </row>
    <row r="18" spans="1:2">
      <c r="A18" s="14"/>
    </row>
    <row r="19" spans="1:2">
      <c r="A19" s="14"/>
    </row>
    <row r="20" spans="1:2">
      <c r="A20" s="14"/>
    </row>
    <row r="21" spans="1:2">
      <c r="A21" s="14"/>
    </row>
    <row r="22" spans="1:2">
      <c r="A22" s="14"/>
    </row>
    <row r="23" spans="1:2">
      <c r="A23" s="14"/>
    </row>
    <row r="24" spans="1:2">
      <c r="A24" s="14"/>
    </row>
    <row r="25" spans="1:2">
      <c r="A25" s="14"/>
    </row>
    <row r="26" spans="1:2">
      <c r="A26" s="14"/>
    </row>
    <row r="27" spans="1:2">
      <c r="A27" s="14"/>
    </row>
    <row r="28" spans="1:2">
      <c r="A28" s="14"/>
    </row>
    <row r="29" spans="1:2">
      <c r="A29" s="14"/>
      <c r="B29" t="s">
        <v>819</v>
      </c>
    </row>
    <row r="30" spans="1:2">
      <c r="A30" s="14"/>
      <c r="B30" t="s">
        <v>970</v>
      </c>
    </row>
    <row r="31" spans="1:2">
      <c r="A31" s="14"/>
    </row>
    <row r="32" spans="1:2">
      <c r="A32" s="14"/>
      <c r="B32" t="s">
        <v>812</v>
      </c>
    </row>
    <row r="33" spans="1:10">
      <c r="A33" s="14"/>
      <c r="B33" t="s">
        <v>813</v>
      </c>
    </row>
    <row r="34" spans="1:10">
      <c r="A34" s="14"/>
      <c r="B34" t="s">
        <v>814</v>
      </c>
    </row>
    <row r="35" spans="1:10">
      <c r="A35" s="14"/>
      <c r="B35" t="s">
        <v>815</v>
      </c>
    </row>
    <row r="36" spans="1:10">
      <c r="A36" s="14"/>
      <c r="B36" t="s">
        <v>304</v>
      </c>
    </row>
    <row r="37" spans="1:10">
      <c r="A37" s="14"/>
    </row>
    <row r="38" spans="1:10">
      <c r="A38" s="14"/>
    </row>
    <row r="40" spans="1:10">
      <c r="B40" s="123" t="s">
        <v>424</v>
      </c>
      <c r="C40" s="7" t="s">
        <v>818</v>
      </c>
      <c r="D40" s="7"/>
    </row>
    <row r="41" spans="1:10">
      <c r="B41" s="121"/>
      <c r="C41" s="7" t="s">
        <v>817</v>
      </c>
      <c r="D41" s="7" t="s">
        <v>816</v>
      </c>
      <c r="H41" s="7" t="s">
        <v>424</v>
      </c>
      <c r="I41" s="7" t="s">
        <v>810</v>
      </c>
      <c r="J41" s="7"/>
    </row>
    <row r="42" spans="1:10">
      <c r="B42">
        <v>1938</v>
      </c>
      <c r="C42" s="20">
        <f>D42*100/150</f>
        <v>0.66666666666666663</v>
      </c>
      <c r="D42">
        <v>1</v>
      </c>
      <c r="H42">
        <v>1876</v>
      </c>
      <c r="I42">
        <v>10</v>
      </c>
    </row>
    <row r="43" spans="1:10">
      <c r="B43">
        <v>1954</v>
      </c>
      <c r="C43" s="20">
        <f>D43*100/150</f>
        <v>4.666666666666667</v>
      </c>
      <c r="D43">
        <v>7</v>
      </c>
      <c r="H43">
        <v>1898</v>
      </c>
      <c r="I43">
        <v>10</v>
      </c>
    </row>
    <row r="44" spans="1:10">
      <c r="B44">
        <v>1959</v>
      </c>
      <c r="C44" s="20">
        <f>D44*100/150</f>
        <v>6.666666666666667</v>
      </c>
      <c r="D44">
        <v>10</v>
      </c>
      <c r="H44">
        <v>1899</v>
      </c>
      <c r="I44">
        <v>12</v>
      </c>
    </row>
    <row r="45" spans="1:10">
      <c r="B45">
        <v>1980</v>
      </c>
      <c r="C45" s="20">
        <f>D45*100/150</f>
        <v>31.333333333333332</v>
      </c>
      <c r="D45">
        <f>47</f>
        <v>47</v>
      </c>
      <c r="E45" t="s">
        <v>402</v>
      </c>
      <c r="H45">
        <v>1917</v>
      </c>
      <c r="I45">
        <v>12</v>
      </c>
    </row>
    <row r="46" spans="1:10">
      <c r="B46">
        <v>2000</v>
      </c>
      <c r="C46">
        <f>D46*100/150</f>
        <v>42</v>
      </c>
      <c r="D46">
        <f>150*0.42</f>
        <v>63</v>
      </c>
      <c r="H46">
        <v>1918</v>
      </c>
      <c r="I46">
        <v>14</v>
      </c>
    </row>
    <row r="47" spans="1:10">
      <c r="B47">
        <v>2010</v>
      </c>
      <c r="C47">
        <v>46</v>
      </c>
      <c r="D47" t="s">
        <v>402</v>
      </c>
      <c r="E47" t="s">
        <v>402</v>
      </c>
      <c r="H47">
        <v>1943</v>
      </c>
      <c r="I47">
        <v>14</v>
      </c>
    </row>
    <row r="48" spans="1:10">
      <c r="B48">
        <v>2011</v>
      </c>
      <c r="C48">
        <v>46</v>
      </c>
      <c r="H48">
        <v>1944</v>
      </c>
      <c r="I48">
        <v>15</v>
      </c>
    </row>
    <row r="49" spans="2:9">
      <c r="B49">
        <v>2012</v>
      </c>
      <c r="C49">
        <v>49</v>
      </c>
      <c r="H49">
        <v>1971</v>
      </c>
      <c r="I49">
        <v>15</v>
      </c>
    </row>
    <row r="50" spans="2:9">
      <c r="B50">
        <v>2013</v>
      </c>
      <c r="C50">
        <v>43</v>
      </c>
      <c r="H50">
        <v>1972</v>
      </c>
      <c r="I50">
        <v>16</v>
      </c>
    </row>
    <row r="51" spans="2:9">
      <c r="H51">
        <v>2012</v>
      </c>
      <c r="I51">
        <v>16</v>
      </c>
    </row>
    <row r="52" spans="2:9">
      <c r="H52">
        <v>2013</v>
      </c>
      <c r="I52">
        <v>17</v>
      </c>
    </row>
    <row r="53" spans="2:9">
      <c r="H53">
        <v>2014</v>
      </c>
      <c r="I53">
        <v>17</v>
      </c>
    </row>
    <row r="54" spans="2:9">
      <c r="H54">
        <v>2015</v>
      </c>
      <c r="I54">
        <v>18</v>
      </c>
    </row>
    <row r="57" spans="2:9">
      <c r="B57" t="s">
        <v>968</v>
      </c>
    </row>
    <row r="58" spans="2:9">
      <c r="B58" t="s">
        <v>969</v>
      </c>
    </row>
    <row r="59" spans="2:9">
      <c r="B59" t="s">
        <v>998</v>
      </c>
    </row>
    <row r="60" spans="2:9">
      <c r="B60" t="s">
        <v>971</v>
      </c>
    </row>
    <row r="61" spans="2:9">
      <c r="B61" t="s">
        <v>972</v>
      </c>
    </row>
  </sheetData>
  <mergeCells count="1">
    <mergeCell ref="B40:B41"/>
  </mergeCells>
  <phoneticPr fontId="2" type="noConversion"/>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showGridLines="0" workbookViewId="0"/>
  </sheetViews>
  <sheetFormatPr baseColWidth="10" defaultColWidth="8.83203125" defaultRowHeight="12" x14ac:dyDescent="0"/>
  <cols>
    <col min="2" max="2" width="13.33203125" customWidth="1"/>
    <col min="5" max="5" width="9.6640625" customWidth="1"/>
    <col min="8" max="8" width="11.5" customWidth="1"/>
  </cols>
  <sheetData>
    <row r="1" spans="1:1">
      <c r="A1" s="14" t="s">
        <v>996</v>
      </c>
    </row>
    <row r="24" spans="1:9">
      <c r="B24" t="s">
        <v>980</v>
      </c>
    </row>
    <row r="25" spans="1:9">
      <c r="B25" t="s">
        <v>977</v>
      </c>
    </row>
    <row r="27" spans="1:9">
      <c r="B27" t="s">
        <v>978</v>
      </c>
      <c r="F27" t="s">
        <v>979</v>
      </c>
    </row>
    <row r="29" spans="1:9">
      <c r="H29" t="s">
        <v>402</v>
      </c>
    </row>
    <row r="30" spans="1:9">
      <c r="A30" t="s">
        <v>995</v>
      </c>
      <c r="C30" s="8" t="s">
        <v>381</v>
      </c>
      <c r="D30" s="8" t="s">
        <v>382</v>
      </c>
      <c r="E30" s="8" t="s">
        <v>383</v>
      </c>
      <c r="F30" s="8" t="s">
        <v>384</v>
      </c>
      <c r="G30" s="8" t="s">
        <v>385</v>
      </c>
      <c r="H30" s="8" t="s">
        <v>386</v>
      </c>
      <c r="I30" s="8" t="s">
        <v>445</v>
      </c>
    </row>
    <row r="31" spans="1:9">
      <c r="B31" t="s">
        <v>388</v>
      </c>
      <c r="C31">
        <v>196</v>
      </c>
      <c r="D31">
        <v>196</v>
      </c>
      <c r="E31">
        <v>164</v>
      </c>
      <c r="F31">
        <v>98</v>
      </c>
      <c r="G31">
        <v>87</v>
      </c>
      <c r="H31">
        <f>H33-H32</f>
        <v>74</v>
      </c>
      <c r="I31">
        <f>SUM(C31:H31)</f>
        <v>815</v>
      </c>
    </row>
    <row r="32" spans="1:9">
      <c r="B32" t="s">
        <v>343</v>
      </c>
      <c r="C32">
        <v>11</v>
      </c>
      <c r="D32">
        <v>1.5</v>
      </c>
      <c r="E32">
        <v>3.5</v>
      </c>
      <c r="F32">
        <v>13</v>
      </c>
      <c r="G32">
        <v>16</v>
      </c>
      <c r="H32">
        <v>1</v>
      </c>
      <c r="I32">
        <f>SUM(C32:H32)</f>
        <v>46</v>
      </c>
    </row>
    <row r="33" spans="1:10">
      <c r="B33" t="s">
        <v>445</v>
      </c>
      <c r="C33">
        <f>C31+C32</f>
        <v>207</v>
      </c>
      <c r="D33">
        <f>D31+D32</f>
        <v>197.5</v>
      </c>
      <c r="E33">
        <f>E31+E32</f>
        <v>167.5</v>
      </c>
      <c r="F33">
        <f>F31+F32</f>
        <v>111</v>
      </c>
      <c r="G33">
        <f>G31+G32</f>
        <v>103</v>
      </c>
      <c r="H33">
        <v>75</v>
      </c>
      <c r="I33">
        <f>SUM(C33:H33)</f>
        <v>861</v>
      </c>
    </row>
    <row r="35" spans="1:10">
      <c r="B35" t="s">
        <v>975</v>
      </c>
      <c r="C35" s="21">
        <f>(C31-C39)/C39</f>
        <v>6.5217391304347824E-2</v>
      </c>
      <c r="D35" s="21">
        <f t="shared" ref="D35:I36" si="0">(D31-D39)/D39</f>
        <v>8.8888888888888892E-2</v>
      </c>
      <c r="E35" s="21">
        <f t="shared" si="0"/>
        <v>0.10067114093959731</v>
      </c>
      <c r="F35" s="21">
        <f t="shared" si="0"/>
        <v>4.2553191489361701E-2</v>
      </c>
      <c r="G35" s="21">
        <f t="shared" si="0"/>
        <v>3.5714285714285712E-2</v>
      </c>
      <c r="H35" s="21">
        <f t="shared" si="0"/>
        <v>0.19354838709677419</v>
      </c>
      <c r="I35" s="21">
        <f t="shared" si="0"/>
        <v>8.233731739707835E-2</v>
      </c>
    </row>
    <row r="36" spans="1:10">
      <c r="B36" t="s">
        <v>976</v>
      </c>
      <c r="C36" s="21">
        <f>(C32-C40)/C40</f>
        <v>0.375</v>
      </c>
      <c r="D36" s="21">
        <f t="shared" si="0"/>
        <v>0</v>
      </c>
      <c r="E36" s="21">
        <f t="shared" si="0"/>
        <v>0.4</v>
      </c>
      <c r="F36" s="21">
        <f t="shared" si="0"/>
        <v>0.18181818181818182</v>
      </c>
      <c r="G36" s="21">
        <f t="shared" si="0"/>
        <v>0.33333333333333331</v>
      </c>
      <c r="H36" s="82" t="s">
        <v>974</v>
      </c>
      <c r="I36" s="21">
        <f t="shared" si="0"/>
        <v>0.31428571428571428</v>
      </c>
    </row>
    <row r="38" spans="1:10">
      <c r="A38" t="s">
        <v>973</v>
      </c>
      <c r="C38" t="s">
        <v>381</v>
      </c>
      <c r="D38" t="s">
        <v>382</v>
      </c>
      <c r="E38" t="s">
        <v>383</v>
      </c>
      <c r="F38" t="s">
        <v>384</v>
      </c>
      <c r="G38" t="s">
        <v>385</v>
      </c>
      <c r="H38" t="s">
        <v>386</v>
      </c>
      <c r="I38" t="s">
        <v>445</v>
      </c>
    </row>
    <row r="39" spans="1:10">
      <c r="B39" t="s">
        <v>388</v>
      </c>
      <c r="C39">
        <v>184</v>
      </c>
      <c r="D39">
        <v>180</v>
      </c>
      <c r="E39">
        <v>149</v>
      </c>
      <c r="F39">
        <v>94</v>
      </c>
      <c r="G39">
        <v>84</v>
      </c>
      <c r="H39">
        <v>62</v>
      </c>
      <c r="I39">
        <v>753</v>
      </c>
    </row>
    <row r="40" spans="1:10">
      <c r="B40" t="s">
        <v>343</v>
      </c>
      <c r="C40">
        <v>8</v>
      </c>
      <c r="D40">
        <v>1.5</v>
      </c>
      <c r="E40">
        <v>2.5</v>
      </c>
      <c r="F40">
        <v>11</v>
      </c>
      <c r="G40">
        <v>12</v>
      </c>
      <c r="H40">
        <v>0</v>
      </c>
      <c r="I40">
        <v>35</v>
      </c>
    </row>
    <row r="41" spans="1:10">
      <c r="B41" s="18" t="s">
        <v>445</v>
      </c>
      <c r="C41" s="18">
        <v>192</v>
      </c>
      <c r="D41" s="18">
        <v>181.5</v>
      </c>
      <c r="E41" s="18">
        <v>151.5</v>
      </c>
      <c r="F41">
        <v>105</v>
      </c>
      <c r="G41">
        <v>96</v>
      </c>
      <c r="H41">
        <v>62</v>
      </c>
      <c r="I41">
        <v>788</v>
      </c>
    </row>
    <row r="42" spans="1:10">
      <c r="B42" s="18"/>
      <c r="C42" s="18"/>
      <c r="D42" s="18"/>
      <c r="E42" s="18"/>
    </row>
    <row r="43" spans="1:10">
      <c r="B43" s="18"/>
      <c r="C43" s="18"/>
      <c r="D43" s="18"/>
      <c r="E43" s="18"/>
    </row>
    <row r="44" spans="1:10">
      <c r="B44" s="18" t="s">
        <v>987</v>
      </c>
      <c r="C44" s="18"/>
      <c r="D44" s="18"/>
      <c r="E44" s="18"/>
    </row>
    <row r="45" spans="1:10">
      <c r="B45" s="7" t="s">
        <v>988</v>
      </c>
      <c r="C45" s="7"/>
      <c r="D45" s="7"/>
      <c r="E45" s="7"/>
    </row>
    <row r="46" spans="1:10">
      <c r="I46" s="35"/>
    </row>
    <row r="47" spans="1:10" ht="18">
      <c r="B47" s="60" t="s">
        <v>382</v>
      </c>
      <c r="C47" s="37"/>
      <c r="D47" s="37"/>
      <c r="E47" s="37"/>
      <c r="F47" s="60" t="s">
        <v>384</v>
      </c>
      <c r="G47" s="37"/>
      <c r="H47" s="37"/>
      <c r="I47" s="60" t="s">
        <v>385</v>
      </c>
      <c r="J47" s="37"/>
    </row>
    <row r="48" spans="1:10" ht="16">
      <c r="B48" s="61" t="s">
        <v>820</v>
      </c>
      <c r="C48" s="37"/>
      <c r="D48" s="37"/>
      <c r="E48" s="37"/>
      <c r="F48" s="61" t="s">
        <v>846</v>
      </c>
      <c r="G48" s="37"/>
      <c r="H48" s="37"/>
      <c r="I48" s="61" t="s">
        <v>867</v>
      </c>
      <c r="J48" s="37"/>
    </row>
    <row r="49" spans="2:10">
      <c r="B49" s="38" t="s">
        <v>821</v>
      </c>
      <c r="C49" s="37"/>
      <c r="D49" s="37"/>
      <c r="E49" s="37"/>
      <c r="F49" s="38" t="s">
        <v>847</v>
      </c>
      <c r="G49" s="37"/>
      <c r="H49" s="37"/>
      <c r="I49" s="38" t="s">
        <v>868</v>
      </c>
      <c r="J49" s="37"/>
    </row>
    <row r="50" spans="2:10" ht="16">
      <c r="B50" s="61" t="s">
        <v>822</v>
      </c>
      <c r="C50" s="37"/>
      <c r="D50" s="37"/>
      <c r="E50" s="37"/>
      <c r="F50" s="61" t="s">
        <v>848</v>
      </c>
      <c r="G50" s="37"/>
      <c r="H50" s="37"/>
      <c r="I50" s="61" t="s">
        <v>869</v>
      </c>
      <c r="J50" s="37"/>
    </row>
    <row r="51" spans="2:10">
      <c r="B51" s="38" t="s">
        <v>823</v>
      </c>
      <c r="C51" s="37"/>
      <c r="D51" s="37"/>
      <c r="E51" s="37"/>
      <c r="F51" s="38" t="s">
        <v>849</v>
      </c>
      <c r="G51" s="37"/>
      <c r="H51" s="37"/>
      <c r="I51" s="38" t="s">
        <v>870</v>
      </c>
      <c r="J51" s="37"/>
    </row>
    <row r="52" spans="2:10" ht="16">
      <c r="B52" s="37"/>
      <c r="C52" s="37"/>
      <c r="D52" s="37"/>
      <c r="E52" s="37"/>
      <c r="F52" s="61" t="s">
        <v>850</v>
      </c>
      <c r="G52" s="37"/>
      <c r="H52" s="37"/>
      <c r="I52" s="61" t="s">
        <v>871</v>
      </c>
      <c r="J52" s="37"/>
    </row>
    <row r="53" spans="2:10">
      <c r="B53" s="37"/>
      <c r="C53" s="37"/>
      <c r="D53" s="37"/>
      <c r="E53" s="37"/>
      <c r="F53" s="38" t="s">
        <v>851</v>
      </c>
      <c r="G53" s="37"/>
      <c r="H53" s="37"/>
      <c r="I53" s="38" t="s">
        <v>872</v>
      </c>
      <c r="J53" s="37"/>
    </row>
    <row r="54" spans="2:10" ht="18">
      <c r="B54" s="60" t="s">
        <v>383</v>
      </c>
      <c r="C54" s="37"/>
      <c r="D54" s="37"/>
      <c r="E54" s="37"/>
      <c r="F54" s="61" t="s">
        <v>852</v>
      </c>
      <c r="G54" s="37"/>
      <c r="H54" s="37"/>
      <c r="I54" s="61" t="s">
        <v>873</v>
      </c>
      <c r="J54" s="37"/>
    </row>
    <row r="55" spans="2:10" ht="16">
      <c r="B55" s="61" t="s">
        <v>824</v>
      </c>
      <c r="C55" s="37"/>
      <c r="D55" s="37"/>
      <c r="E55" s="37"/>
      <c r="F55" s="38" t="s">
        <v>853</v>
      </c>
      <c r="G55" s="37"/>
      <c r="H55" s="37"/>
      <c r="I55" s="38" t="s">
        <v>874</v>
      </c>
      <c r="J55" s="37"/>
    </row>
    <row r="56" spans="2:10" ht="16">
      <c r="B56" s="38" t="s">
        <v>821</v>
      </c>
      <c r="C56" s="37"/>
      <c r="D56" s="37"/>
      <c r="E56" s="37"/>
      <c r="F56" s="61" t="s">
        <v>854</v>
      </c>
      <c r="G56" s="37"/>
      <c r="H56" s="37"/>
      <c r="I56" s="61" t="s">
        <v>873</v>
      </c>
      <c r="J56" s="37"/>
    </row>
    <row r="57" spans="2:10" ht="16">
      <c r="B57" s="61" t="s">
        <v>825</v>
      </c>
      <c r="C57" s="37"/>
      <c r="D57" s="37"/>
      <c r="E57" s="37"/>
      <c r="F57" s="38" t="s">
        <v>855</v>
      </c>
      <c r="G57" s="37"/>
      <c r="H57" s="37"/>
      <c r="I57" s="38" t="s">
        <v>875</v>
      </c>
      <c r="J57" s="37"/>
    </row>
    <row r="58" spans="2:10" ht="16">
      <c r="B58" s="38" t="s">
        <v>826</v>
      </c>
      <c r="C58" s="37"/>
      <c r="D58" s="37"/>
      <c r="E58" s="37"/>
      <c r="F58" s="61" t="s">
        <v>856</v>
      </c>
      <c r="G58" s="37"/>
      <c r="H58" s="37"/>
      <c r="I58" s="61" t="s">
        <v>876</v>
      </c>
      <c r="J58" s="37"/>
    </row>
    <row r="59" spans="2:10" ht="16">
      <c r="B59" s="61" t="s">
        <v>827</v>
      </c>
      <c r="C59" s="37"/>
      <c r="D59" s="37"/>
      <c r="E59" s="37"/>
      <c r="F59" s="38" t="s">
        <v>857</v>
      </c>
      <c r="G59" s="37"/>
      <c r="H59" s="37"/>
      <c r="I59" s="38" t="s">
        <v>877</v>
      </c>
      <c r="J59" s="37"/>
    </row>
    <row r="60" spans="2:10" ht="16">
      <c r="B60" s="38" t="s">
        <v>828</v>
      </c>
      <c r="C60" s="37"/>
      <c r="D60" s="37"/>
      <c r="E60" s="37"/>
      <c r="F60" s="61" t="s">
        <v>858</v>
      </c>
      <c r="G60" s="37"/>
      <c r="H60" s="37"/>
      <c r="I60" s="61" t="s">
        <v>878</v>
      </c>
      <c r="J60" s="37"/>
    </row>
    <row r="61" spans="2:10">
      <c r="B61" s="37"/>
      <c r="C61" s="37"/>
      <c r="D61" s="37"/>
      <c r="E61" s="37"/>
      <c r="F61" s="38" t="s">
        <v>859</v>
      </c>
      <c r="G61" s="37"/>
      <c r="H61" s="37"/>
      <c r="I61" s="38" t="s">
        <v>879</v>
      </c>
      <c r="J61" s="37"/>
    </row>
    <row r="62" spans="2:10" ht="16">
      <c r="B62" s="37"/>
      <c r="C62" s="37"/>
      <c r="D62" s="37"/>
      <c r="E62" s="37"/>
      <c r="F62" s="61" t="s">
        <v>860</v>
      </c>
      <c r="G62" s="37"/>
      <c r="H62" s="37"/>
      <c r="I62" s="61" t="s">
        <v>858</v>
      </c>
      <c r="J62" s="37"/>
    </row>
    <row r="63" spans="2:10" ht="18">
      <c r="B63" s="60" t="s">
        <v>829</v>
      </c>
      <c r="C63" s="37"/>
      <c r="D63" s="37"/>
      <c r="E63" s="37"/>
      <c r="F63" s="38" t="s">
        <v>861</v>
      </c>
      <c r="G63" s="37"/>
      <c r="H63" s="37"/>
      <c r="I63" s="38" t="s">
        <v>880</v>
      </c>
      <c r="J63" s="37"/>
    </row>
    <row r="64" spans="2:10" ht="16">
      <c r="B64" s="61" t="s">
        <v>830</v>
      </c>
      <c r="C64" s="37"/>
      <c r="D64" s="37"/>
      <c r="E64" s="37"/>
      <c r="F64" s="61" t="s">
        <v>862</v>
      </c>
      <c r="G64" s="37"/>
      <c r="H64" s="37"/>
      <c r="I64" s="61" t="s">
        <v>881</v>
      </c>
      <c r="J64" s="37"/>
    </row>
    <row r="65" spans="2:12">
      <c r="B65" s="38" t="s">
        <v>831</v>
      </c>
      <c r="C65" s="37"/>
      <c r="D65" s="37"/>
      <c r="E65" s="37"/>
      <c r="F65" s="38" t="s">
        <v>863</v>
      </c>
      <c r="G65" s="37"/>
      <c r="H65" s="37"/>
      <c r="I65" s="38" t="s">
        <v>882</v>
      </c>
      <c r="J65" s="37"/>
    </row>
    <row r="66" spans="2:12" ht="16">
      <c r="B66" s="61" t="s">
        <v>832</v>
      </c>
      <c r="C66" s="37"/>
      <c r="D66" s="37"/>
      <c r="E66" s="37"/>
      <c r="F66" s="61" t="s">
        <v>842</v>
      </c>
      <c r="G66" s="37"/>
      <c r="H66" s="37"/>
      <c r="I66" s="61" t="s">
        <v>883</v>
      </c>
      <c r="J66" s="37"/>
    </row>
    <row r="67" spans="2:12">
      <c r="B67" s="38" t="s">
        <v>833</v>
      </c>
      <c r="C67" s="37"/>
      <c r="D67" s="37"/>
      <c r="E67" s="37"/>
      <c r="F67" s="38" t="s">
        <v>864</v>
      </c>
      <c r="G67" s="37"/>
      <c r="H67" s="37"/>
      <c r="I67" s="38" t="s">
        <v>884</v>
      </c>
      <c r="J67" s="37"/>
    </row>
    <row r="68" spans="2:12" ht="16">
      <c r="B68" s="61" t="s">
        <v>834</v>
      </c>
      <c r="C68" s="37"/>
      <c r="D68" s="37"/>
      <c r="E68" s="37"/>
      <c r="F68" s="61" t="s">
        <v>865</v>
      </c>
      <c r="G68" s="37"/>
      <c r="H68" s="37"/>
      <c r="I68" s="61" t="s">
        <v>885</v>
      </c>
      <c r="J68" s="37"/>
    </row>
    <row r="69" spans="2:12">
      <c r="B69" s="38" t="s">
        <v>835</v>
      </c>
      <c r="C69" s="37"/>
      <c r="D69" s="37"/>
      <c r="E69" s="37"/>
      <c r="F69" s="38" t="s">
        <v>866</v>
      </c>
      <c r="G69" s="37"/>
      <c r="H69" s="37"/>
      <c r="I69" s="38" t="s">
        <v>886</v>
      </c>
      <c r="J69" s="37"/>
    </row>
    <row r="70" spans="2:12" ht="16">
      <c r="B70" s="61" t="s">
        <v>836</v>
      </c>
      <c r="C70" s="37"/>
      <c r="D70" s="37"/>
      <c r="E70" s="37"/>
      <c r="F70" s="86" t="s">
        <v>986</v>
      </c>
      <c r="H70" s="37"/>
      <c r="I70" s="61" t="s">
        <v>842</v>
      </c>
      <c r="J70" s="37"/>
    </row>
    <row r="71" spans="2:12">
      <c r="B71" s="38" t="s">
        <v>837</v>
      </c>
      <c r="C71" s="37"/>
      <c r="D71" s="37"/>
      <c r="E71" s="37"/>
      <c r="F71" s="84" t="s">
        <v>981</v>
      </c>
      <c r="H71" s="37"/>
      <c r="I71" s="38" t="s">
        <v>887</v>
      </c>
      <c r="J71" s="37"/>
      <c r="L71" s="84" t="s">
        <v>991</v>
      </c>
    </row>
    <row r="72" spans="2:12" ht="16">
      <c r="B72" s="61" t="s">
        <v>838</v>
      </c>
      <c r="C72" s="37"/>
      <c r="D72" s="37"/>
      <c r="E72" s="37"/>
      <c r="F72" s="37"/>
      <c r="G72" s="37"/>
      <c r="H72" s="37"/>
      <c r="I72" s="37"/>
      <c r="J72" s="85" t="s">
        <v>985</v>
      </c>
      <c r="L72" t="s">
        <v>992</v>
      </c>
    </row>
    <row r="73" spans="2:12" ht="18">
      <c r="B73" s="38" t="s">
        <v>839</v>
      </c>
      <c r="C73" s="37"/>
      <c r="D73" s="37"/>
      <c r="E73" s="37"/>
      <c r="F73" s="83" t="s">
        <v>618</v>
      </c>
      <c r="G73" s="37"/>
      <c r="H73" s="37"/>
      <c r="I73" s="37"/>
      <c r="J73" s="84" t="s">
        <v>982</v>
      </c>
    </row>
    <row r="74" spans="2:12" ht="16">
      <c r="B74" s="61" t="s">
        <v>840</v>
      </c>
      <c r="C74" s="37"/>
      <c r="D74" s="37"/>
      <c r="E74" s="37"/>
      <c r="F74" s="37"/>
      <c r="G74" s="37"/>
      <c r="H74" s="37"/>
      <c r="I74" s="37"/>
      <c r="J74" s="84" t="s">
        <v>983</v>
      </c>
    </row>
    <row r="75" spans="2:12" ht="15">
      <c r="B75" s="38" t="s">
        <v>841</v>
      </c>
      <c r="C75" s="37"/>
      <c r="D75" s="37"/>
      <c r="E75" s="37"/>
      <c r="F75" s="37" t="s">
        <v>613</v>
      </c>
      <c r="G75" s="37"/>
      <c r="H75" s="65" t="s">
        <v>381</v>
      </c>
      <c r="I75" s="37"/>
      <c r="J75" s="84" t="s">
        <v>984</v>
      </c>
    </row>
    <row r="76" spans="2:12" ht="16">
      <c r="B76" s="61" t="s">
        <v>842</v>
      </c>
      <c r="C76" s="37"/>
      <c r="D76" s="37"/>
      <c r="E76" s="37"/>
      <c r="F76" s="37" t="s">
        <v>614</v>
      </c>
      <c r="G76" s="37"/>
      <c r="H76" s="65" t="s">
        <v>381</v>
      </c>
      <c r="I76" s="37"/>
      <c r="J76" s="37"/>
    </row>
    <row r="77" spans="2:12" ht="15">
      <c r="B77" s="38" t="s">
        <v>843</v>
      </c>
      <c r="C77" s="37"/>
      <c r="D77" s="37"/>
      <c r="E77" s="37"/>
      <c r="F77" s="37" t="s">
        <v>615</v>
      </c>
      <c r="G77" s="37"/>
      <c r="H77" s="65" t="s">
        <v>383</v>
      </c>
      <c r="I77" s="37"/>
      <c r="J77" s="37"/>
    </row>
    <row r="78" spans="2:12" ht="16">
      <c r="B78" s="61" t="s">
        <v>844</v>
      </c>
      <c r="C78" s="37"/>
      <c r="D78" s="37"/>
      <c r="E78" s="37"/>
      <c r="F78" s="37" t="s">
        <v>616</v>
      </c>
      <c r="G78" s="37"/>
      <c r="H78" s="65" t="s">
        <v>384</v>
      </c>
      <c r="I78" s="37"/>
      <c r="J78" s="37" t="s">
        <v>402</v>
      </c>
    </row>
    <row r="79" spans="2:12" ht="15">
      <c r="B79" s="38" t="s">
        <v>845</v>
      </c>
      <c r="C79" s="37"/>
      <c r="D79" s="37"/>
      <c r="E79" s="37"/>
      <c r="F79" s="62" t="s">
        <v>617</v>
      </c>
      <c r="G79" s="37"/>
      <c r="H79" s="65" t="s">
        <v>386</v>
      </c>
      <c r="I79" s="37"/>
      <c r="J79" s="37"/>
    </row>
    <row r="80" spans="2:12" ht="16">
      <c r="B80" s="61" t="s">
        <v>993</v>
      </c>
      <c r="C80" s="37"/>
      <c r="D80" s="37"/>
      <c r="E80" s="37"/>
      <c r="F80" s="37"/>
      <c r="G80" s="37"/>
      <c r="H80" s="37"/>
      <c r="I80" s="37"/>
      <c r="J80" s="37"/>
    </row>
    <row r="81" spans="2:10">
      <c r="B81" s="84" t="s">
        <v>994</v>
      </c>
      <c r="C81" s="62"/>
      <c r="D81" s="62"/>
      <c r="E81" s="62"/>
      <c r="F81" s="37"/>
      <c r="G81" s="62"/>
      <c r="H81" s="37"/>
      <c r="I81" s="62"/>
      <c r="J81" s="62"/>
    </row>
    <row r="82" spans="2:10">
      <c r="F82" s="62"/>
      <c r="H82" s="62"/>
    </row>
  </sheetData>
  <phoneticPr fontId="2" type="noConversion"/>
  <hyperlinks>
    <hyperlink ref="B49" r:id="rId1" display="http://nobelprize.org/nobel_prizes/physics/laureates/1903/"/>
    <hyperlink ref="B51" r:id="rId2" display="http://nobelprize.org/nobel_prizes/physics/laureates/1963/"/>
    <hyperlink ref="B56" r:id="rId3" display="http://nobelprize.org/nobel_prizes/chemistry/laureates/1911/"/>
    <hyperlink ref="B58" r:id="rId4" display="http://nobelprize.org/nobel_prizes/chemistry/laureates/1935/"/>
    <hyperlink ref="B60" r:id="rId5" display="http://nobelprize.org/nobel_prizes/chemistry/laureates/1964/"/>
    <hyperlink ref="B65" r:id="rId6" display="http://nobelprize.org/nobel_prizes/medicine/laureates/1947/"/>
    <hyperlink ref="B67" r:id="rId7" display="http://nobelprize.org/nobel_prizes/medicine/laureates/1977/"/>
    <hyperlink ref="B69" r:id="rId8" display="http://nobelprize.org/nobel_prizes/medicine/laureates/1983/"/>
    <hyperlink ref="B71" r:id="rId9" display="http://nobelprize.org/nobel_prizes/medicine/laureates/1986/"/>
    <hyperlink ref="B73" r:id="rId10" display="http://nobelprize.org/nobel_prizes/medicine/laureates/1988/"/>
    <hyperlink ref="B75" r:id="rId11" display="http://nobelprize.org/nobel_prizes/medicine/laureates/1995/"/>
    <hyperlink ref="B77" r:id="rId12" display="http://nobelprize.org/nobel_prizes/medicine/laureates/2004/"/>
    <hyperlink ref="B79" r:id="rId13" display="http://nobelprize.org/nobel_prizes/medicine/laureates/2008/"/>
    <hyperlink ref="F49" r:id="rId14" display="http://nobelprize.org/nobel_prizes/literature/laureates/1909/"/>
    <hyperlink ref="F51" r:id="rId15" display="http://nobelprize.org/nobel_prizes/literature/laureates/1926/"/>
    <hyperlink ref="F53" r:id="rId16" display="http://nobelprize.org/nobel_prizes/literature/laureates/1928/"/>
    <hyperlink ref="F55" r:id="rId17" display="http://nobelprize.org/nobel_prizes/literature/laureates/1938/"/>
    <hyperlink ref="F57" r:id="rId18" display="http://nobelprize.org/nobel_prizes/literature/laureates/1945/"/>
    <hyperlink ref="F59" r:id="rId19" display="http://nobelprize.org/nobel_prizes/literature/laureates/1966/"/>
    <hyperlink ref="F61" r:id="rId20" display="http://nobelprize.org/nobel_prizes/literature/laureates/1991/"/>
    <hyperlink ref="F63" r:id="rId21" display="http://nobelprize.org/nobel_prizes/literature/laureates/1993/"/>
    <hyperlink ref="F65" r:id="rId22" display="http://nobelprize.org/nobel_prizes/literature/laureates/1996/"/>
    <hyperlink ref="F67" r:id="rId23" display="http://nobelprize.org/nobel_prizes/literature/laureates/2004/"/>
    <hyperlink ref="F69" r:id="rId24" display="http://nobelprize.org/nobel_prizes/literature/laureates/2007/"/>
    <hyperlink ref="I49" r:id="rId25" display="http://nobelprize.org/nobel_prizes/peace/laureates/1905/"/>
    <hyperlink ref="I51" r:id="rId26" display="http://nobelprize.org/nobel_prizes/peace/laureates/1931/"/>
    <hyperlink ref="I53" r:id="rId27" display="http://nobelprize.org/nobel_prizes/peace/laureates/1946/"/>
    <hyperlink ref="I55" r:id="rId28" display="http://nobelprize.org/nobel_prizes/peace/laureates/1976/"/>
    <hyperlink ref="I57" r:id="rId29" display="http://nobelprize.org/nobel_prizes/peace/laureates/1976/"/>
    <hyperlink ref="I59" r:id="rId30" display="http://nobelprize.org/nobel_prizes/peace/laureates/1979/"/>
    <hyperlink ref="I61" r:id="rId31" display="http://nobelprize.org/nobel_prizes/peace/laureates/1982/"/>
    <hyperlink ref="I63" r:id="rId32" display="http://nobelprize.org/nobel_prizes/peace/laureates/1991/"/>
    <hyperlink ref="I65" r:id="rId33" display="http://nobelprize.org/nobel_prizes/peace/laureates/1992/"/>
    <hyperlink ref="I67" r:id="rId34" display="http://nobelprize.org/nobel_prizes/peace/laureates/1997/"/>
    <hyperlink ref="I69" r:id="rId35" display="http://nobelprize.org/nobel_prizes/peace/laureates/2003/"/>
    <hyperlink ref="I71" r:id="rId36" display="http://nobelprize.org/nobel_prizes/peace/laureates/2004/"/>
    <hyperlink ref="J73" r:id="rId37" tooltip="Ellen Johnson Sirleaf"/>
    <hyperlink ref="J74" r:id="rId38" tooltip="Leymah Gbowee"/>
    <hyperlink ref="J75" r:id="rId39" tooltip="Tawakkol Karman"/>
    <hyperlink ref="F71" r:id="rId40"/>
    <hyperlink ref="L71" r:id="rId41"/>
    <hyperlink ref="B81" r:id="rId42" display="May-Britt Moser"/>
  </hyperlinks>
  <pageMargins left="0.75" right="0.75" top="1" bottom="1" header="0.5" footer="0.5"/>
  <pageSetup paperSize="9" scale="65" orientation="portrait"/>
  <rowBreaks count="1" manualBreakCount="1">
    <brk id="80" max="16383" man="1"/>
  </rowBreaks>
  <colBreaks count="1" manualBreakCount="1">
    <brk id="12" max="1048575" man="1"/>
  </colBreaks>
  <drawing r:id="rId43"/>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workbookViewId="0"/>
  </sheetViews>
  <sheetFormatPr baseColWidth="10" defaultColWidth="8.83203125" defaultRowHeight="12" x14ac:dyDescent="0"/>
  <cols>
    <col min="4" max="4" width="9.5" bestFit="1" customWidth="1"/>
    <col min="5" max="5" width="9.83203125" customWidth="1"/>
    <col min="6" max="6" width="9.5" bestFit="1" customWidth="1"/>
    <col min="9" max="9" width="10" bestFit="1" customWidth="1"/>
    <col min="10" max="10" width="11" bestFit="1" customWidth="1"/>
    <col min="12" max="12" width="15.5" bestFit="1" customWidth="1"/>
  </cols>
  <sheetData>
    <row r="1" spans="1:1">
      <c r="A1" s="14" t="s">
        <v>997</v>
      </c>
    </row>
    <row r="24" spans="2:8">
      <c r="B24" t="s">
        <v>213</v>
      </c>
    </row>
    <row r="25" spans="2:8">
      <c r="B25" t="s">
        <v>1001</v>
      </c>
    </row>
    <row r="28" spans="2:8">
      <c r="B28" s="7" t="s">
        <v>210</v>
      </c>
      <c r="C28" s="7" t="s">
        <v>198</v>
      </c>
      <c r="D28" s="7" t="s">
        <v>445</v>
      </c>
      <c r="E28" s="7" t="s">
        <v>211</v>
      </c>
      <c r="G28" s="7" t="s">
        <v>210</v>
      </c>
      <c r="H28" s="7" t="s">
        <v>212</v>
      </c>
    </row>
    <row r="30" spans="2:8">
      <c r="E30">
        <v>3</v>
      </c>
    </row>
    <row r="31" spans="2:8">
      <c r="B31" t="s">
        <v>199</v>
      </c>
      <c r="C31">
        <v>3</v>
      </c>
      <c r="D31">
        <f>E31-E30</f>
        <v>56</v>
      </c>
      <c r="E31">
        <v>59</v>
      </c>
      <c r="G31" t="s">
        <v>199</v>
      </c>
      <c r="H31" s="87">
        <f>C31/D31</f>
        <v>5.3571428571428568E-2</v>
      </c>
    </row>
    <row r="32" spans="2:8">
      <c r="B32" t="s">
        <v>200</v>
      </c>
      <c r="C32">
        <v>1</v>
      </c>
      <c r="D32">
        <f t="shared" ref="D32:D40" si="0">E32-E31</f>
        <v>38</v>
      </c>
      <c r="E32">
        <v>97</v>
      </c>
      <c r="G32" t="s">
        <v>200</v>
      </c>
      <c r="H32" s="87">
        <f t="shared" ref="H32:H42" si="1">C32/D32</f>
        <v>2.6315789473684209E-2</v>
      </c>
    </row>
    <row r="33" spans="2:10">
      <c r="B33" t="s">
        <v>201</v>
      </c>
      <c r="C33">
        <v>2</v>
      </c>
      <c r="D33">
        <f t="shared" si="0"/>
        <v>54</v>
      </c>
      <c r="E33">
        <v>151</v>
      </c>
      <c r="G33" t="s">
        <v>201</v>
      </c>
      <c r="H33" s="87">
        <f t="shared" si="1"/>
        <v>3.7037037037037035E-2</v>
      </c>
    </row>
    <row r="34" spans="2:10">
      <c r="B34" t="s">
        <v>202</v>
      </c>
      <c r="C34">
        <v>3</v>
      </c>
      <c r="D34">
        <f t="shared" si="0"/>
        <v>55</v>
      </c>
      <c r="E34">
        <v>206</v>
      </c>
      <c r="G34" t="s">
        <v>202</v>
      </c>
      <c r="H34" s="87">
        <f t="shared" si="1"/>
        <v>5.4545454545454543E-2</v>
      </c>
    </row>
    <row r="35" spans="2:10">
      <c r="B35" t="s">
        <v>203</v>
      </c>
      <c r="C35">
        <v>3</v>
      </c>
      <c r="D35">
        <f t="shared" si="0"/>
        <v>40</v>
      </c>
      <c r="E35">
        <v>246</v>
      </c>
      <c r="G35" t="s">
        <v>203</v>
      </c>
      <c r="H35" s="87">
        <f t="shared" si="1"/>
        <v>7.4999999999999997E-2</v>
      </c>
    </row>
    <row r="36" spans="2:10">
      <c r="B36" t="s">
        <v>204</v>
      </c>
      <c r="C36">
        <v>0</v>
      </c>
      <c r="D36">
        <f t="shared" si="0"/>
        <v>71</v>
      </c>
      <c r="E36">
        <v>317</v>
      </c>
      <c r="G36" t="s">
        <v>204</v>
      </c>
      <c r="H36" s="87">
        <f t="shared" si="1"/>
        <v>0</v>
      </c>
    </row>
    <row r="37" spans="2:10">
      <c r="B37" t="s">
        <v>205</v>
      </c>
      <c r="C37">
        <v>3</v>
      </c>
      <c r="D37">
        <f t="shared" si="0"/>
        <v>75</v>
      </c>
      <c r="E37">
        <v>392</v>
      </c>
      <c r="G37" t="s">
        <v>205</v>
      </c>
      <c r="H37" s="87">
        <f t="shared" si="1"/>
        <v>0.04</v>
      </c>
    </row>
    <row r="38" spans="2:10">
      <c r="B38" t="s">
        <v>206</v>
      </c>
      <c r="C38">
        <v>4</v>
      </c>
      <c r="D38">
        <f t="shared" si="0"/>
        <v>103</v>
      </c>
      <c r="E38">
        <v>495</v>
      </c>
      <c r="G38" t="s">
        <v>206</v>
      </c>
      <c r="H38" s="87">
        <f t="shared" si="1"/>
        <v>3.8834951456310676E-2</v>
      </c>
    </row>
    <row r="39" spans="2:10">
      <c r="B39" t="s">
        <v>207</v>
      </c>
      <c r="C39">
        <v>4</v>
      </c>
      <c r="D39">
        <f t="shared" si="0"/>
        <v>94</v>
      </c>
      <c r="E39">
        <v>589</v>
      </c>
      <c r="G39" t="s">
        <v>207</v>
      </c>
      <c r="H39" s="87">
        <f t="shared" si="1"/>
        <v>4.2553191489361701E-2</v>
      </c>
    </row>
    <row r="40" spans="2:10">
      <c r="B40" t="s">
        <v>208</v>
      </c>
      <c r="C40">
        <v>7</v>
      </c>
      <c r="D40">
        <f t="shared" si="0"/>
        <v>101</v>
      </c>
      <c r="E40">
        <v>690</v>
      </c>
      <c r="G40" t="s">
        <v>208</v>
      </c>
      <c r="H40" s="87">
        <f t="shared" si="1"/>
        <v>6.9306930693069313E-2</v>
      </c>
    </row>
    <row r="41" spans="2:10">
      <c r="B41" t="s">
        <v>209</v>
      </c>
      <c r="C41">
        <v>10</v>
      </c>
      <c r="D41">
        <v>115</v>
      </c>
      <c r="E41">
        <v>797</v>
      </c>
      <c r="G41" t="s">
        <v>209</v>
      </c>
      <c r="H41" s="87">
        <f t="shared" si="1"/>
        <v>8.6956521739130432E-2</v>
      </c>
    </row>
    <row r="42" spans="2:10">
      <c r="B42" t="s">
        <v>989</v>
      </c>
      <c r="C42">
        <v>6</v>
      </c>
      <c r="D42">
        <f>E42-E41-C42</f>
        <v>58</v>
      </c>
      <c r="E42">
        <v>861</v>
      </c>
      <c r="G42" t="s">
        <v>989</v>
      </c>
      <c r="H42" s="87">
        <f t="shared" si="1"/>
        <v>0.10344827586206896</v>
      </c>
    </row>
    <row r="43" spans="2:10">
      <c r="H43" s="21"/>
    </row>
    <row r="44" spans="2:10">
      <c r="B44" t="s">
        <v>990</v>
      </c>
      <c r="H44" s="21"/>
    </row>
    <row r="45" spans="2:10">
      <c r="B45" t="s">
        <v>402</v>
      </c>
      <c r="C45" s="7" t="s">
        <v>888</v>
      </c>
      <c r="D45" s="7"/>
      <c r="E45" s="7" t="s">
        <v>402</v>
      </c>
      <c r="F45" s="7" t="s">
        <v>889</v>
      </c>
      <c r="G45" s="7"/>
      <c r="H45" s="7"/>
      <c r="I45" s="7" t="s">
        <v>392</v>
      </c>
    </row>
    <row r="46" spans="2:10">
      <c r="B46" t="s">
        <v>402</v>
      </c>
      <c r="C46" s="39" t="s">
        <v>343</v>
      </c>
      <c r="D46" s="39" t="s">
        <v>388</v>
      </c>
      <c r="E46" s="39" t="s">
        <v>389</v>
      </c>
      <c r="F46" s="39" t="s">
        <v>343</v>
      </c>
      <c r="G46" s="39" t="s">
        <v>388</v>
      </c>
      <c r="H46" s="39" t="s">
        <v>389</v>
      </c>
    </row>
    <row r="47" spans="2:10">
      <c r="B47" t="str">
        <f t="shared" ref="B47:C57" si="2">B31</f>
        <v>1900s</v>
      </c>
      <c r="C47">
        <f t="shared" si="2"/>
        <v>3</v>
      </c>
      <c r="D47">
        <f t="shared" ref="D47:D57" si="3">D31-C31</f>
        <v>53</v>
      </c>
      <c r="E47">
        <f>C47+D47</f>
        <v>56</v>
      </c>
      <c r="F47" s="40">
        <f t="shared" ref="F47:F57" si="4">C$59*$E47/$E$59</f>
        <v>2.7930174563591024</v>
      </c>
      <c r="G47" s="11">
        <f t="shared" ref="G47:G57" si="5">D$59*$E47/$E$59</f>
        <v>53.206982543640898</v>
      </c>
      <c r="H47">
        <f>F47+G47</f>
        <v>56</v>
      </c>
      <c r="I47" s="36">
        <f>(C47-F47)^2/F47</f>
        <v>1.5338884930530797E-2</v>
      </c>
      <c r="J47" s="36">
        <f>(D47-G47)^2/G47</f>
        <v>8.0519081000161668E-4</v>
      </c>
    </row>
    <row r="48" spans="2:10">
      <c r="B48" t="str">
        <f t="shared" si="2"/>
        <v>1910s</v>
      </c>
      <c r="C48">
        <f t="shared" si="2"/>
        <v>1</v>
      </c>
      <c r="D48">
        <f t="shared" si="3"/>
        <v>37</v>
      </c>
      <c r="E48">
        <f t="shared" ref="E48:E57" si="6">C48+D48</f>
        <v>38</v>
      </c>
      <c r="F48" s="40">
        <f t="shared" si="4"/>
        <v>1.8952618453865338</v>
      </c>
      <c r="G48" s="11">
        <f t="shared" si="5"/>
        <v>36.104738154613464</v>
      </c>
      <c r="H48">
        <f t="shared" ref="H48:H57" si="7">F48+G48</f>
        <v>38</v>
      </c>
      <c r="I48" s="36">
        <f t="shared" ref="I48:J57" si="8">(C48-F48)^2/F48</f>
        <v>0.42289342433390215</v>
      </c>
      <c r="J48" s="36">
        <f t="shared" si="8"/>
        <v>2.2199129886294165E-2</v>
      </c>
    </row>
    <row r="49" spans="2:10">
      <c r="B49" t="str">
        <f t="shared" si="2"/>
        <v>1920s</v>
      </c>
      <c r="C49">
        <f t="shared" si="2"/>
        <v>2</v>
      </c>
      <c r="D49">
        <f t="shared" si="3"/>
        <v>52</v>
      </c>
      <c r="E49">
        <f t="shared" si="6"/>
        <v>54</v>
      </c>
      <c r="F49" s="40">
        <f t="shared" si="4"/>
        <v>2.6932668329177059</v>
      </c>
      <c r="G49" s="11">
        <f t="shared" si="5"/>
        <v>51.306733167082292</v>
      </c>
      <c r="H49">
        <f t="shared" si="7"/>
        <v>54</v>
      </c>
      <c r="I49" s="36">
        <f t="shared" si="8"/>
        <v>0.17845201810289096</v>
      </c>
      <c r="J49" s="36">
        <f t="shared" si="8"/>
        <v>9.3675600054011505E-3</v>
      </c>
    </row>
    <row r="50" spans="2:10">
      <c r="B50" t="str">
        <f t="shared" si="2"/>
        <v>1930s</v>
      </c>
      <c r="C50">
        <f t="shared" si="2"/>
        <v>3</v>
      </c>
      <c r="D50">
        <f t="shared" si="3"/>
        <v>52</v>
      </c>
      <c r="E50">
        <f t="shared" si="6"/>
        <v>55</v>
      </c>
      <c r="F50" s="40">
        <f t="shared" si="4"/>
        <v>2.7431421446384041</v>
      </c>
      <c r="G50" s="11">
        <f t="shared" si="5"/>
        <v>52.256857855361595</v>
      </c>
      <c r="H50">
        <f t="shared" si="7"/>
        <v>55</v>
      </c>
      <c r="I50" s="36">
        <f t="shared" si="8"/>
        <v>2.4051235547494876E-2</v>
      </c>
      <c r="J50" s="36">
        <f t="shared" si="8"/>
        <v>1.2625320497372551E-3</v>
      </c>
    </row>
    <row r="51" spans="2:10">
      <c r="B51" t="str">
        <f t="shared" si="2"/>
        <v>1940s</v>
      </c>
      <c r="C51">
        <f t="shared" si="2"/>
        <v>3</v>
      </c>
      <c r="D51">
        <f t="shared" si="3"/>
        <v>37</v>
      </c>
      <c r="E51">
        <f t="shared" si="6"/>
        <v>40</v>
      </c>
      <c r="F51" s="40">
        <f t="shared" si="4"/>
        <v>1.9950124688279303</v>
      </c>
      <c r="G51" s="11">
        <f t="shared" si="5"/>
        <v>38.00498753117207</v>
      </c>
      <c r="H51">
        <f t="shared" si="7"/>
        <v>40</v>
      </c>
      <c r="I51" s="36">
        <f t="shared" si="8"/>
        <v>0.50626246882793002</v>
      </c>
      <c r="J51" s="36">
        <f t="shared" si="8"/>
        <v>2.657545768125617E-2</v>
      </c>
    </row>
    <row r="52" spans="2:10">
      <c r="B52" t="str">
        <f t="shared" si="2"/>
        <v>1950s</v>
      </c>
      <c r="C52">
        <f t="shared" si="2"/>
        <v>0</v>
      </c>
      <c r="D52">
        <f t="shared" si="3"/>
        <v>71</v>
      </c>
      <c r="E52">
        <f t="shared" si="6"/>
        <v>71</v>
      </c>
      <c r="F52" s="40">
        <f t="shared" si="4"/>
        <v>3.5411471321695762</v>
      </c>
      <c r="G52" s="11">
        <f t="shared" si="5"/>
        <v>67.45885286783043</v>
      </c>
      <c r="H52">
        <f t="shared" si="7"/>
        <v>71</v>
      </c>
      <c r="I52" s="36">
        <f t="shared" si="8"/>
        <v>3.5411471321695762</v>
      </c>
      <c r="J52" s="36">
        <f t="shared" si="8"/>
        <v>0.18588698856533142</v>
      </c>
    </row>
    <row r="53" spans="2:10">
      <c r="B53" t="str">
        <f t="shared" si="2"/>
        <v>1960s</v>
      </c>
      <c r="C53">
        <f t="shared" si="2"/>
        <v>3</v>
      </c>
      <c r="D53">
        <f t="shared" si="3"/>
        <v>72</v>
      </c>
      <c r="E53">
        <f t="shared" si="6"/>
        <v>75</v>
      </c>
      <c r="F53" s="40">
        <f t="shared" si="4"/>
        <v>3.7406483790523692</v>
      </c>
      <c r="G53" s="11">
        <f t="shared" si="5"/>
        <v>71.259351620947626</v>
      </c>
      <c r="H53">
        <f t="shared" si="7"/>
        <v>75</v>
      </c>
      <c r="I53" s="36">
        <f t="shared" si="8"/>
        <v>0.14664837905236913</v>
      </c>
      <c r="J53" s="36">
        <f t="shared" si="8"/>
        <v>7.6980776405444051E-3</v>
      </c>
    </row>
    <row r="54" spans="2:10">
      <c r="B54" t="str">
        <f t="shared" si="2"/>
        <v>1970s</v>
      </c>
      <c r="C54">
        <f t="shared" si="2"/>
        <v>4</v>
      </c>
      <c r="D54">
        <f t="shared" si="3"/>
        <v>99</v>
      </c>
      <c r="E54">
        <f t="shared" si="6"/>
        <v>103</v>
      </c>
      <c r="F54" s="11">
        <f t="shared" si="4"/>
        <v>5.1371571072319204</v>
      </c>
      <c r="G54" s="11">
        <f t="shared" si="5"/>
        <v>97.862842892768086</v>
      </c>
      <c r="H54">
        <f t="shared" si="7"/>
        <v>103</v>
      </c>
      <c r="I54" s="36">
        <f t="shared" si="8"/>
        <v>0.25172021402803679</v>
      </c>
      <c r="J54" s="36">
        <f t="shared" si="8"/>
        <v>1.3213659529030659E-2</v>
      </c>
    </row>
    <row r="55" spans="2:10">
      <c r="B55" t="str">
        <f t="shared" si="2"/>
        <v>1980s</v>
      </c>
      <c r="C55">
        <f t="shared" si="2"/>
        <v>4</v>
      </c>
      <c r="D55">
        <f t="shared" si="3"/>
        <v>90</v>
      </c>
      <c r="E55">
        <f t="shared" si="6"/>
        <v>94</v>
      </c>
      <c r="F55" s="40">
        <f t="shared" si="4"/>
        <v>4.6882793017456361</v>
      </c>
      <c r="G55" s="11">
        <f t="shared" si="5"/>
        <v>89.311720698254362</v>
      </c>
      <c r="H55">
        <f t="shared" si="7"/>
        <v>94</v>
      </c>
      <c r="I55" s="36">
        <f t="shared" si="8"/>
        <v>0.10104525919244448</v>
      </c>
      <c r="J55" s="36">
        <f t="shared" si="8"/>
        <v>5.304213080968242E-3</v>
      </c>
    </row>
    <row r="56" spans="2:10">
      <c r="B56" t="str">
        <f t="shared" si="2"/>
        <v>1990s</v>
      </c>
      <c r="C56">
        <f t="shared" si="2"/>
        <v>7</v>
      </c>
      <c r="D56">
        <f t="shared" si="3"/>
        <v>94</v>
      </c>
      <c r="E56">
        <f t="shared" si="6"/>
        <v>101</v>
      </c>
      <c r="F56" s="11">
        <f t="shared" si="4"/>
        <v>5.0374064837905239</v>
      </c>
      <c r="G56" s="11">
        <f t="shared" si="5"/>
        <v>95.962593516209481</v>
      </c>
      <c r="H56">
        <f t="shared" si="7"/>
        <v>101</v>
      </c>
      <c r="I56" s="36">
        <f t="shared" si="8"/>
        <v>0.76463420656280068</v>
      </c>
      <c r="J56" s="36">
        <f t="shared" si="8"/>
        <v>4.0138278559727257E-2</v>
      </c>
    </row>
    <row r="57" spans="2:10">
      <c r="B57" t="str">
        <f t="shared" si="2"/>
        <v>2000s</v>
      </c>
      <c r="C57">
        <f t="shared" si="2"/>
        <v>10</v>
      </c>
      <c r="D57">
        <f t="shared" si="3"/>
        <v>105</v>
      </c>
      <c r="E57">
        <f t="shared" si="6"/>
        <v>115</v>
      </c>
      <c r="F57" s="11">
        <f t="shared" si="4"/>
        <v>5.7356608478802995</v>
      </c>
      <c r="G57" s="11">
        <f t="shared" si="5"/>
        <v>109.2643391521197</v>
      </c>
      <c r="H57">
        <f t="shared" si="7"/>
        <v>115</v>
      </c>
      <c r="I57" s="36">
        <f t="shared" si="8"/>
        <v>3.1704434565759509</v>
      </c>
      <c r="J57" s="36">
        <f t="shared" si="8"/>
        <v>0.16642747803548319</v>
      </c>
    </row>
    <row r="58" spans="2:10">
      <c r="F58" s="11"/>
      <c r="G58" s="11"/>
      <c r="I58" s="36"/>
      <c r="J58" s="36"/>
    </row>
    <row r="59" spans="2:10">
      <c r="C59">
        <f t="shared" ref="C59:H59" si="9">SUM(C47:C57)</f>
        <v>40</v>
      </c>
      <c r="D59">
        <f t="shared" si="9"/>
        <v>762</v>
      </c>
      <c r="E59">
        <f t="shared" si="9"/>
        <v>802</v>
      </c>
      <c r="F59">
        <f t="shared" si="9"/>
        <v>40.000000000000007</v>
      </c>
      <c r="G59">
        <f t="shared" si="9"/>
        <v>762</v>
      </c>
      <c r="H59">
        <f t="shared" si="9"/>
        <v>802</v>
      </c>
    </row>
  </sheetData>
  <phoneticPr fontId="2" type="noConversion"/>
  <pageMargins left="0.75" right="0.75" top="1" bottom="1" header="0.5" footer="0.5"/>
  <pageSetup paperSize="9" scale="78" orientation="portrait" horizontalDpi="4294967292" verticalDpi="4294967292"/>
  <colBreaks count="1" manualBreakCount="1">
    <brk id="11" max="1048575" man="1"/>
  </colBreaks>
  <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workbookViewId="0"/>
  </sheetViews>
  <sheetFormatPr baseColWidth="10" defaultColWidth="8.83203125" defaultRowHeight="12" x14ac:dyDescent="0"/>
  <cols>
    <col min="2" max="2" width="18.6640625" customWidth="1"/>
    <col min="3" max="3" width="14" customWidth="1"/>
    <col min="4" max="4" width="14.6640625" customWidth="1"/>
    <col min="5" max="5" width="15.1640625" customWidth="1"/>
    <col min="6" max="6" width="11.33203125" customWidth="1"/>
  </cols>
  <sheetData>
    <row r="1" spans="1:1">
      <c r="A1" s="14" t="s">
        <v>228</v>
      </c>
    </row>
    <row r="2" spans="1:1">
      <c r="A2" s="14"/>
    </row>
    <row r="3" spans="1:1">
      <c r="A3" s="14"/>
    </row>
    <row r="4" spans="1:1">
      <c r="A4" s="14"/>
    </row>
    <row r="5" spans="1:1">
      <c r="A5" s="14"/>
    </row>
    <row r="6" spans="1:1">
      <c r="A6" s="14"/>
    </row>
    <row r="7" spans="1:1">
      <c r="A7" s="14"/>
    </row>
    <row r="8" spans="1:1">
      <c r="A8" s="14"/>
    </row>
    <row r="9" spans="1:1">
      <c r="A9" s="14"/>
    </row>
    <row r="10" spans="1:1">
      <c r="A10" s="14"/>
    </row>
    <row r="11" spans="1:1">
      <c r="A11" s="14"/>
    </row>
    <row r="12" spans="1:1">
      <c r="A12" s="14"/>
    </row>
    <row r="13" spans="1:1">
      <c r="A13" s="14"/>
    </row>
    <row r="14" spans="1:1">
      <c r="A14" s="14"/>
    </row>
    <row r="15" spans="1:1">
      <c r="A15" s="14"/>
    </row>
    <row r="16" spans="1:1">
      <c r="A16" s="14"/>
    </row>
    <row r="17" spans="1:2">
      <c r="A17" s="14"/>
    </row>
    <row r="18" spans="1:2">
      <c r="A18" s="14"/>
    </row>
    <row r="19" spans="1:2">
      <c r="A19" s="14"/>
    </row>
    <row r="20" spans="1:2">
      <c r="A20" s="14"/>
    </row>
    <row r="21" spans="1:2">
      <c r="A21" s="14"/>
    </row>
    <row r="22" spans="1:2">
      <c r="A22" s="14"/>
    </row>
    <row r="23" spans="1:2">
      <c r="A23" s="14"/>
    </row>
    <row r="24" spans="1:2">
      <c r="A24" s="14"/>
    </row>
    <row r="25" spans="1:2">
      <c r="A25" s="14"/>
    </row>
    <row r="26" spans="1:2">
      <c r="A26" s="14"/>
    </row>
    <row r="27" spans="1:2">
      <c r="A27" s="14"/>
    </row>
    <row r="28" spans="1:2">
      <c r="A28" s="14"/>
    </row>
    <row r="29" spans="1:2">
      <c r="A29" s="14"/>
      <c r="B29" t="s">
        <v>229</v>
      </c>
    </row>
    <row r="30" spans="1:2">
      <c r="A30" s="14"/>
      <c r="B30" t="s">
        <v>230</v>
      </c>
    </row>
    <row r="31" spans="1:2">
      <c r="A31" s="14"/>
      <c r="B31" t="s">
        <v>1002</v>
      </c>
    </row>
    <row r="32" spans="1:2">
      <c r="A32" s="14"/>
      <c r="B32" t="s">
        <v>1004</v>
      </c>
    </row>
    <row r="33" spans="1:6">
      <c r="A33" s="14"/>
      <c r="B33" t="s">
        <v>1003</v>
      </c>
    </row>
    <row r="35" spans="1:6">
      <c r="B35" t="s">
        <v>231</v>
      </c>
    </row>
    <row r="36" spans="1:6">
      <c r="B36" t="s">
        <v>301</v>
      </c>
    </row>
    <row r="39" spans="1:6">
      <c r="B39" s="7" t="s">
        <v>302</v>
      </c>
      <c r="C39" s="7"/>
      <c r="D39" s="7"/>
    </row>
    <row r="41" spans="1:6">
      <c r="B41" s="7" t="s">
        <v>214</v>
      </c>
      <c r="C41" s="7" t="s">
        <v>215</v>
      </c>
      <c r="D41" s="7" t="s">
        <v>216</v>
      </c>
      <c r="E41" s="7" t="s">
        <v>217</v>
      </c>
      <c r="F41" s="8" t="s">
        <v>303</v>
      </c>
    </row>
    <row r="42" spans="1:6">
      <c r="B42" s="34" t="s">
        <v>218</v>
      </c>
      <c r="C42" s="34" t="s">
        <v>219</v>
      </c>
      <c r="D42" s="34" t="s">
        <v>219</v>
      </c>
      <c r="E42" s="34" t="s">
        <v>219</v>
      </c>
      <c r="F42" s="75">
        <v>5.6</v>
      </c>
    </row>
    <row r="43" spans="1:6">
      <c r="B43" s="34" t="s">
        <v>220</v>
      </c>
      <c r="C43" s="34" t="s">
        <v>219</v>
      </c>
      <c r="D43" s="34" t="s">
        <v>219</v>
      </c>
      <c r="E43" s="34" t="s">
        <v>221</v>
      </c>
      <c r="F43" s="75">
        <v>5.5</v>
      </c>
    </row>
    <row r="44" spans="1:6">
      <c r="B44" s="34" t="s">
        <v>222</v>
      </c>
      <c r="C44" s="34" t="s">
        <v>219</v>
      </c>
      <c r="D44" s="34" t="s">
        <v>221</v>
      </c>
      <c r="E44" s="34" t="s">
        <v>221</v>
      </c>
      <c r="F44" s="75">
        <v>4</v>
      </c>
    </row>
    <row r="45" spans="1:6">
      <c r="B45" s="34" t="s">
        <v>223</v>
      </c>
      <c r="C45" s="34" t="s">
        <v>221</v>
      </c>
      <c r="D45" s="34" t="s">
        <v>219</v>
      </c>
      <c r="E45" s="34" t="s">
        <v>219</v>
      </c>
      <c r="F45" s="75">
        <v>3.4</v>
      </c>
    </row>
    <row r="46" spans="1:6">
      <c r="B46" s="34" t="s">
        <v>224</v>
      </c>
      <c r="C46" s="34" t="s">
        <v>221</v>
      </c>
      <c r="D46" s="34" t="s">
        <v>221</v>
      </c>
      <c r="E46" s="34" t="s">
        <v>219</v>
      </c>
      <c r="F46" s="75">
        <v>7.7</v>
      </c>
    </row>
    <row r="47" spans="1:6">
      <c r="B47" s="34" t="s">
        <v>225</v>
      </c>
      <c r="C47" s="34" t="s">
        <v>221</v>
      </c>
      <c r="D47" s="34" t="s">
        <v>219</v>
      </c>
      <c r="E47" s="34" t="s">
        <v>221</v>
      </c>
      <c r="F47" s="75">
        <v>5</v>
      </c>
    </row>
    <row r="48" spans="1:6">
      <c r="B48" s="34" t="s">
        <v>226</v>
      </c>
      <c r="C48" s="34" t="s">
        <v>219</v>
      </c>
      <c r="D48" s="34" t="s">
        <v>221</v>
      </c>
      <c r="E48" s="34" t="s">
        <v>219</v>
      </c>
      <c r="F48" s="75">
        <v>1.8</v>
      </c>
    </row>
    <row r="49" spans="2:6">
      <c r="B49" s="34" t="s">
        <v>227</v>
      </c>
      <c r="C49" s="34" t="s">
        <v>221</v>
      </c>
      <c r="D49" s="34" t="s">
        <v>221</v>
      </c>
      <c r="E49" s="34" t="s">
        <v>221</v>
      </c>
      <c r="F49" s="75">
        <v>67</v>
      </c>
    </row>
    <row r="50" spans="2:6">
      <c r="C50" s="34"/>
      <c r="D50" s="34"/>
      <c r="E50" s="34"/>
      <c r="F50" s="1"/>
    </row>
    <row r="51" spans="2:6">
      <c r="C51" s="51">
        <v>16.899999999999999</v>
      </c>
      <c r="D51" s="51">
        <v>19.5</v>
      </c>
      <c r="E51" s="51">
        <v>18.5</v>
      </c>
      <c r="F51" s="50">
        <f>SUM(F42:F49)</f>
        <v>100</v>
      </c>
    </row>
  </sheetData>
  <phoneticPr fontId="2" type="noConversion"/>
  <pageMargins left="0.75" right="0.75" top="1" bottom="1" header="0.5" footer="0.5"/>
  <pageSetup paperSize="9" scale="97" orientation="portrait" horizontalDpi="4294967292" verticalDpi="4294967292"/>
  <colBreaks count="1" manualBreakCount="1">
    <brk id="6" max="1048575" man="1"/>
  </colBreaks>
  <drawing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workbookViewId="0"/>
  </sheetViews>
  <sheetFormatPr baseColWidth="10" defaultColWidth="8.83203125" defaultRowHeight="12" x14ac:dyDescent="0"/>
  <cols>
    <col min="2" max="10" width="11.6640625" customWidth="1"/>
  </cols>
  <sheetData>
    <row r="1" spans="1:1">
      <c r="A1" s="14" t="s">
        <v>232</v>
      </c>
    </row>
    <row r="33" spans="2:8">
      <c r="B33" t="s">
        <v>1005</v>
      </c>
    </row>
    <row r="34" spans="2:8">
      <c r="B34" t="s">
        <v>233</v>
      </c>
    </row>
    <row r="35" spans="2:8">
      <c r="B35" t="s">
        <v>465</v>
      </c>
    </row>
    <row r="36" spans="2:8">
      <c r="B36" t="s">
        <v>466</v>
      </c>
    </row>
    <row r="39" spans="2:8">
      <c r="B39" s="7" t="s">
        <v>446</v>
      </c>
      <c r="C39" s="7" t="s">
        <v>447</v>
      </c>
      <c r="D39" s="7" t="s">
        <v>448</v>
      </c>
      <c r="E39" s="7" t="s">
        <v>449</v>
      </c>
      <c r="F39" s="7" t="s">
        <v>450</v>
      </c>
      <c r="G39" s="7" t="s">
        <v>451</v>
      </c>
      <c r="H39" s="7" t="s">
        <v>452</v>
      </c>
    </row>
    <row r="40" spans="2:8">
      <c r="B40">
        <v>-200</v>
      </c>
      <c r="C40">
        <v>0</v>
      </c>
      <c r="D40">
        <v>0</v>
      </c>
      <c r="E40">
        <v>0</v>
      </c>
    </row>
    <row r="41" spans="2:8">
      <c r="B41">
        <f>B40+50</f>
        <v>-150</v>
      </c>
      <c r="C41">
        <v>0</v>
      </c>
      <c r="D41">
        <v>0</v>
      </c>
      <c r="E41">
        <v>0</v>
      </c>
    </row>
    <row r="42" spans="2:8">
      <c r="B42">
        <f t="shared" ref="B42:B64" si="0">B41+50</f>
        <v>-100</v>
      </c>
      <c r="C42">
        <v>0</v>
      </c>
      <c r="D42">
        <v>0</v>
      </c>
      <c r="E42">
        <v>0</v>
      </c>
    </row>
    <row r="43" spans="2:8">
      <c r="B43">
        <f t="shared" si="0"/>
        <v>-50</v>
      </c>
      <c r="C43">
        <v>2</v>
      </c>
      <c r="D43">
        <v>0</v>
      </c>
      <c r="E43">
        <v>0</v>
      </c>
    </row>
    <row r="44" spans="2:8">
      <c r="B44">
        <f t="shared" si="0"/>
        <v>0</v>
      </c>
      <c r="C44">
        <v>4</v>
      </c>
      <c r="D44">
        <v>1</v>
      </c>
      <c r="E44">
        <v>0</v>
      </c>
      <c r="F44" s="16"/>
    </row>
    <row r="45" spans="2:8">
      <c r="B45">
        <f t="shared" si="0"/>
        <v>50</v>
      </c>
      <c r="C45">
        <v>10</v>
      </c>
      <c r="D45">
        <v>4</v>
      </c>
      <c r="E45">
        <v>2</v>
      </c>
      <c r="F45" s="16"/>
    </row>
    <row r="46" spans="2:8">
      <c r="B46">
        <f t="shared" si="0"/>
        <v>100</v>
      </c>
      <c r="C46">
        <v>19</v>
      </c>
      <c r="D46">
        <v>18</v>
      </c>
      <c r="E46">
        <v>20</v>
      </c>
      <c r="F46" s="16">
        <f>D44+D45+D46-E45-E46</f>
        <v>1</v>
      </c>
      <c r="G46">
        <f>F46*F46</f>
        <v>1</v>
      </c>
      <c r="H46" s="17">
        <f>G46/(D44+D45+D46)</f>
        <v>4.3478260869565216E-2</v>
      </c>
    </row>
    <row r="47" spans="2:8">
      <c r="B47">
        <f t="shared" si="0"/>
        <v>150</v>
      </c>
      <c r="C47">
        <v>37</v>
      </c>
      <c r="D47">
        <v>44</v>
      </c>
      <c r="E47">
        <v>47</v>
      </c>
      <c r="F47">
        <f>D47-E47</f>
        <v>-3</v>
      </c>
      <c r="G47">
        <f t="shared" ref="G47:G57" si="1">F47*F47</f>
        <v>9</v>
      </c>
      <c r="H47" s="17">
        <f>G47/D47</f>
        <v>0.20454545454545456</v>
      </c>
    </row>
    <row r="48" spans="2:8">
      <c r="B48">
        <f t="shared" si="0"/>
        <v>200</v>
      </c>
      <c r="C48">
        <v>63</v>
      </c>
      <c r="D48">
        <v>73</v>
      </c>
      <c r="E48">
        <v>73</v>
      </c>
      <c r="F48">
        <f t="shared" ref="F48:F56" si="2">D48-E48</f>
        <v>0</v>
      </c>
      <c r="G48">
        <f t="shared" si="1"/>
        <v>0</v>
      </c>
      <c r="H48" s="17">
        <f t="shared" ref="H48:H56" si="3">G48/D48</f>
        <v>0</v>
      </c>
    </row>
    <row r="49" spans="2:8">
      <c r="B49">
        <f t="shared" si="0"/>
        <v>250</v>
      </c>
      <c r="C49">
        <v>83</v>
      </c>
      <c r="D49">
        <v>90</v>
      </c>
      <c r="E49">
        <v>90</v>
      </c>
      <c r="F49">
        <f t="shared" si="2"/>
        <v>0</v>
      </c>
      <c r="G49">
        <f t="shared" si="1"/>
        <v>0</v>
      </c>
      <c r="H49" s="17">
        <f t="shared" si="3"/>
        <v>0</v>
      </c>
    </row>
    <row r="50" spans="2:8">
      <c r="B50">
        <f t="shared" si="0"/>
        <v>300</v>
      </c>
      <c r="C50">
        <v>97</v>
      </c>
      <c r="D50">
        <v>105</v>
      </c>
      <c r="E50">
        <v>100</v>
      </c>
      <c r="F50">
        <f t="shared" si="2"/>
        <v>5</v>
      </c>
      <c r="G50">
        <f t="shared" si="1"/>
        <v>25</v>
      </c>
      <c r="H50" s="17">
        <f t="shared" si="3"/>
        <v>0.23809523809523808</v>
      </c>
    </row>
    <row r="51" spans="2:8">
      <c r="B51">
        <f t="shared" si="0"/>
        <v>350</v>
      </c>
      <c r="C51">
        <v>97</v>
      </c>
      <c r="D51">
        <v>92</v>
      </c>
      <c r="E51">
        <v>90</v>
      </c>
      <c r="F51">
        <f t="shared" si="2"/>
        <v>2</v>
      </c>
      <c r="G51">
        <f t="shared" si="1"/>
        <v>4</v>
      </c>
      <c r="H51" s="17">
        <f t="shared" si="3"/>
        <v>4.3478260869565216E-2</v>
      </c>
    </row>
    <row r="52" spans="2:8">
      <c r="B52">
        <f t="shared" si="0"/>
        <v>400</v>
      </c>
      <c r="C52">
        <v>83</v>
      </c>
      <c r="D52">
        <v>75</v>
      </c>
      <c r="E52">
        <v>75</v>
      </c>
      <c r="F52">
        <f t="shared" si="2"/>
        <v>0</v>
      </c>
      <c r="G52">
        <f t="shared" si="1"/>
        <v>0</v>
      </c>
      <c r="H52" s="17">
        <f t="shared" si="3"/>
        <v>0</v>
      </c>
    </row>
    <row r="53" spans="2:8">
      <c r="B53">
        <f t="shared" si="0"/>
        <v>450</v>
      </c>
      <c r="C53">
        <v>63</v>
      </c>
      <c r="D53">
        <v>55</v>
      </c>
      <c r="E53">
        <v>55</v>
      </c>
      <c r="F53">
        <f t="shared" si="2"/>
        <v>0</v>
      </c>
      <c r="G53">
        <f t="shared" si="1"/>
        <v>0</v>
      </c>
      <c r="H53" s="17">
        <f t="shared" si="3"/>
        <v>0</v>
      </c>
    </row>
    <row r="54" spans="2:8">
      <c r="B54">
        <f t="shared" si="0"/>
        <v>500</v>
      </c>
      <c r="C54">
        <v>37</v>
      </c>
      <c r="D54">
        <v>36</v>
      </c>
      <c r="E54">
        <v>40</v>
      </c>
      <c r="F54">
        <f t="shared" si="2"/>
        <v>-4</v>
      </c>
      <c r="G54">
        <f t="shared" si="1"/>
        <v>16</v>
      </c>
      <c r="H54" s="17">
        <f t="shared" si="3"/>
        <v>0.44444444444444442</v>
      </c>
    </row>
    <row r="55" spans="2:8">
      <c r="B55">
        <f t="shared" si="0"/>
        <v>550</v>
      </c>
      <c r="C55">
        <v>21</v>
      </c>
      <c r="D55">
        <v>20</v>
      </c>
      <c r="E55">
        <v>21</v>
      </c>
      <c r="F55">
        <f t="shared" si="2"/>
        <v>-1</v>
      </c>
      <c r="G55">
        <f t="shared" si="1"/>
        <v>1</v>
      </c>
      <c r="H55" s="17">
        <f t="shared" si="3"/>
        <v>0.05</v>
      </c>
    </row>
    <row r="56" spans="2:8">
      <c r="B56">
        <f t="shared" si="0"/>
        <v>600</v>
      </c>
      <c r="C56">
        <v>10</v>
      </c>
      <c r="D56">
        <v>12</v>
      </c>
      <c r="E56">
        <v>11</v>
      </c>
      <c r="F56">
        <f t="shared" si="2"/>
        <v>1</v>
      </c>
      <c r="G56">
        <f t="shared" si="1"/>
        <v>1</v>
      </c>
      <c r="H56" s="17">
        <f t="shared" si="3"/>
        <v>8.3333333333333329E-2</v>
      </c>
    </row>
    <row r="57" spans="2:8">
      <c r="B57">
        <f t="shared" si="0"/>
        <v>650</v>
      </c>
      <c r="C57">
        <v>4</v>
      </c>
      <c r="D57">
        <v>5</v>
      </c>
      <c r="E57">
        <v>5</v>
      </c>
      <c r="F57" s="16">
        <f>D57+D58+D59-E57-E58-E59-E60-E61</f>
        <v>-1</v>
      </c>
      <c r="G57">
        <f t="shared" si="1"/>
        <v>1</v>
      </c>
      <c r="H57" s="17">
        <f>G57/(D57+D58+D59)</f>
        <v>0.14285714285714285</v>
      </c>
    </row>
    <row r="58" spans="2:8">
      <c r="B58">
        <f t="shared" si="0"/>
        <v>700</v>
      </c>
      <c r="C58">
        <v>2</v>
      </c>
      <c r="D58">
        <v>1</v>
      </c>
      <c r="E58">
        <v>1</v>
      </c>
      <c r="F58" s="16"/>
    </row>
    <row r="59" spans="2:8">
      <c r="B59">
        <f t="shared" si="0"/>
        <v>750</v>
      </c>
      <c r="C59">
        <v>0</v>
      </c>
      <c r="D59">
        <v>1</v>
      </c>
      <c r="E59">
        <v>1</v>
      </c>
      <c r="F59" s="16"/>
    </row>
    <row r="60" spans="2:8">
      <c r="B60">
        <f t="shared" si="0"/>
        <v>800</v>
      </c>
      <c r="C60">
        <v>0</v>
      </c>
      <c r="D60">
        <v>0</v>
      </c>
      <c r="E60">
        <v>0</v>
      </c>
      <c r="F60" s="16"/>
    </row>
    <row r="61" spans="2:8">
      <c r="B61">
        <f t="shared" si="0"/>
        <v>850</v>
      </c>
      <c r="C61">
        <v>0</v>
      </c>
      <c r="D61">
        <v>0</v>
      </c>
      <c r="E61">
        <v>1</v>
      </c>
      <c r="F61" s="16"/>
    </row>
    <row r="62" spans="2:8">
      <c r="B62">
        <f t="shared" si="0"/>
        <v>900</v>
      </c>
      <c r="C62">
        <v>0</v>
      </c>
      <c r="D62">
        <v>0</v>
      </c>
      <c r="E62">
        <v>0</v>
      </c>
    </row>
    <row r="63" spans="2:8">
      <c r="B63">
        <f t="shared" si="0"/>
        <v>950</v>
      </c>
      <c r="C63">
        <v>0</v>
      </c>
      <c r="D63">
        <v>0</v>
      </c>
      <c r="E63">
        <v>0</v>
      </c>
    </row>
    <row r="64" spans="2:8">
      <c r="B64">
        <f t="shared" si="0"/>
        <v>1000</v>
      </c>
      <c r="C64">
        <v>0</v>
      </c>
      <c r="D64">
        <v>0</v>
      </c>
      <c r="E64">
        <v>0</v>
      </c>
    </row>
    <row r="66" spans="2:8">
      <c r="B66" t="s">
        <v>445</v>
      </c>
      <c r="C66">
        <f>SUM(C40:C64)</f>
        <v>632</v>
      </c>
      <c r="D66">
        <f>SUM(D40:D64)</f>
        <v>632</v>
      </c>
      <c r="E66">
        <f>SUM(E40:E64)</f>
        <v>632</v>
      </c>
      <c r="H66" s="17">
        <f>SUM(H40:H64)</f>
        <v>1.2502321350147436</v>
      </c>
    </row>
    <row r="68" spans="2:8">
      <c r="B68" t="s">
        <v>402</v>
      </c>
    </row>
  </sheetData>
  <phoneticPr fontId="2" type="noConversion"/>
  <pageMargins left="0.75" right="0.75" top="1" bottom="1" header="0.5" footer="0.5"/>
  <pageSetup paperSize="9" scale="70" orientation="portrait" horizontalDpi="4294967292" verticalDpi="4294967292"/>
  <rowBreaks count="1" manualBreakCount="1">
    <brk id="66" max="16383" man="1"/>
  </rowBreaks>
  <colBreaks count="1" manualBreakCount="1">
    <brk id="10" max="1048575" man="1"/>
  </colBreaks>
  <drawing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baseColWidth="10" defaultColWidth="8.83203125" defaultRowHeight="12" x14ac:dyDescent="0"/>
  <sheetData>
    <row r="1" spans="1:1">
      <c r="A1" s="14" t="s">
        <v>234</v>
      </c>
    </row>
    <row r="40" spans="2:2">
      <c r="B40" t="s">
        <v>237</v>
      </c>
    </row>
    <row r="41" spans="2:2">
      <c r="B41" t="s">
        <v>236</v>
      </c>
    </row>
    <row r="42" spans="2:2">
      <c r="B42" t="s">
        <v>235</v>
      </c>
    </row>
  </sheetData>
  <phoneticPr fontId="2" type="noConversion"/>
  <pageMargins left="0.75" right="0.75" top="1" bottom="1" header="0.5" footer="0.5"/>
  <pageSetup paperSize="9" scale="70" orientation="portrait" horizontalDpi="4294967292" verticalDpi="4294967292"/>
  <colBreaks count="1" manualBreakCount="1">
    <brk id="13" max="1048575" man="1"/>
  </colBreaks>
  <drawing r:id="rId1"/>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showGridLines="0" workbookViewId="0"/>
  </sheetViews>
  <sheetFormatPr baseColWidth="10" defaultColWidth="8.83203125" defaultRowHeight="12" x14ac:dyDescent="0"/>
  <cols>
    <col min="2" max="2" width="9.5" customWidth="1"/>
    <col min="3" max="4" width="7.6640625" customWidth="1"/>
    <col min="5" max="5" width="8.5" customWidth="1"/>
    <col min="6" max="18" width="7.6640625" customWidth="1"/>
  </cols>
  <sheetData>
    <row r="1" spans="1:1">
      <c r="A1" s="14" t="s">
        <v>253</v>
      </c>
    </row>
    <row r="32" spans="2:2">
      <c r="B32" t="s">
        <v>263</v>
      </c>
    </row>
    <row r="33" spans="2:17">
      <c r="B33" t="s">
        <v>264</v>
      </c>
    </row>
    <row r="35" spans="2:17">
      <c r="B35" t="s">
        <v>265</v>
      </c>
    </row>
    <row r="36" spans="2:17">
      <c r="B36" t="s">
        <v>266</v>
      </c>
    </row>
    <row r="37" spans="2:17">
      <c r="B37" t="s">
        <v>299</v>
      </c>
    </row>
    <row r="41" spans="2:17">
      <c r="B41" s="7" t="s">
        <v>257</v>
      </c>
      <c r="C41" s="7"/>
      <c r="D41" s="7"/>
      <c r="E41" s="7"/>
      <c r="F41" s="7"/>
      <c r="G41" s="7"/>
      <c r="H41" s="7"/>
      <c r="I41" s="7"/>
      <c r="J41" s="7"/>
      <c r="K41" s="7"/>
      <c r="L41" s="7"/>
      <c r="M41" s="7"/>
      <c r="N41" s="7"/>
      <c r="O41" s="7"/>
    </row>
    <row r="43" spans="2:17" ht="36">
      <c r="B43" s="27" t="s">
        <v>254</v>
      </c>
      <c r="C43" s="41" t="s">
        <v>238</v>
      </c>
      <c r="D43" s="41" t="s">
        <v>255</v>
      </c>
      <c r="E43" s="41" t="s">
        <v>239</v>
      </c>
      <c r="F43" s="41" t="s">
        <v>256</v>
      </c>
      <c r="G43" s="41" t="s">
        <v>240</v>
      </c>
      <c r="H43" s="41" t="s">
        <v>241</v>
      </c>
      <c r="I43" s="41" t="s">
        <v>242</v>
      </c>
      <c r="J43" s="41" t="s">
        <v>243</v>
      </c>
      <c r="K43" s="41" t="s">
        <v>244</v>
      </c>
      <c r="L43" s="41" t="s">
        <v>245</v>
      </c>
      <c r="M43" s="41" t="s">
        <v>246</v>
      </c>
      <c r="N43" s="41" t="s">
        <v>247</v>
      </c>
      <c r="O43" s="41" t="s">
        <v>445</v>
      </c>
      <c r="Q43" s="42" t="s">
        <v>258</v>
      </c>
    </row>
    <row r="45" spans="2:17">
      <c r="B45">
        <v>32</v>
      </c>
      <c r="C45" s="11">
        <v>0.15208066369982909</v>
      </c>
      <c r="D45" s="11">
        <v>0.18191323511231255</v>
      </c>
      <c r="E45" s="11">
        <v>0.62379840931817176</v>
      </c>
      <c r="F45" s="11">
        <v>1.0331758005321935E-5</v>
      </c>
      <c r="G45" s="11">
        <v>1.4230672885838346E-3</v>
      </c>
      <c r="H45" s="11">
        <v>2.8878589322245406E-5</v>
      </c>
      <c r="I45" s="11">
        <v>3.7975081517473976E-4</v>
      </c>
      <c r="J45" s="11">
        <v>4.3194509411325854E-2</v>
      </c>
      <c r="K45" s="11">
        <v>1.2480681460536047E-6</v>
      </c>
      <c r="L45" s="11">
        <v>3.5987189000468155E-4</v>
      </c>
      <c r="M45" s="11">
        <v>1.27675647831893E-13</v>
      </c>
      <c r="N45" s="11">
        <v>1E-3</v>
      </c>
      <c r="O45" s="11">
        <v>1.0031899659510037</v>
      </c>
      <c r="Q45" s="20">
        <f>B45/365</f>
        <v>8.7671232876712329E-2</v>
      </c>
    </row>
    <row r="46" spans="2:17">
      <c r="B46">
        <v>64</v>
      </c>
      <c r="C46" s="11">
        <v>0.87469388924689773</v>
      </c>
      <c r="D46" s="11">
        <v>1.1279564592126727</v>
      </c>
      <c r="E46" s="11">
        <v>2.5748681180778954</v>
      </c>
      <c r="F46" s="11">
        <v>9.8308659083696788E-4</v>
      </c>
      <c r="G46" s="11">
        <v>3.5380378030200041E-2</v>
      </c>
      <c r="H46" s="11">
        <v>3.0071073955855953E-3</v>
      </c>
      <c r="I46" s="11">
        <v>1.3325706112919345E-2</v>
      </c>
      <c r="J46" s="11">
        <v>0.2674777408671779</v>
      </c>
      <c r="K46" s="11">
        <v>1.2124230354028098E-4</v>
      </c>
      <c r="L46" s="11">
        <v>5.0508540024450377E-3</v>
      </c>
      <c r="M46" s="11">
        <v>7.4275829931025323E-11</v>
      </c>
      <c r="N46" s="11">
        <v>1E-3</v>
      </c>
      <c r="O46" s="11">
        <v>4.9028645819144474</v>
      </c>
      <c r="Q46" s="20">
        <f t="shared" ref="Q46:Q60" si="0">B46/365</f>
        <v>0.17534246575342466</v>
      </c>
    </row>
    <row r="47" spans="2:17">
      <c r="B47">
        <v>128</v>
      </c>
      <c r="C47" s="11">
        <v>4.1976605602424826</v>
      </c>
      <c r="D47" s="11">
        <v>5.9088100257868366</v>
      </c>
      <c r="E47" s="11">
        <v>9.8883576716119581</v>
      </c>
      <c r="F47" s="11">
        <v>4.5477828029323444E-2</v>
      </c>
      <c r="G47" s="11">
        <v>0.52342426023585609</v>
      </c>
      <c r="H47" s="11">
        <v>0.11345591363437016</v>
      </c>
      <c r="I47" s="11">
        <v>0.28665329680721313</v>
      </c>
      <c r="J47" s="11">
        <v>1.4282108676356247</v>
      </c>
      <c r="K47" s="11">
        <v>4.8685657483133471E-3</v>
      </c>
      <c r="L47" s="11">
        <v>5.1326579192921572E-2</v>
      </c>
      <c r="M47" s="11">
        <v>2.0817016554985912E-8</v>
      </c>
      <c r="N47" s="11">
        <v>1E-3</v>
      </c>
      <c r="O47" s="11">
        <v>22.448245589741916</v>
      </c>
      <c r="Q47" s="20">
        <f t="shared" si="0"/>
        <v>0.35068493150684932</v>
      </c>
    </row>
    <row r="48" spans="2:17">
      <c r="B48">
        <v>256</v>
      </c>
      <c r="C48" s="11">
        <v>12.766620131036415</v>
      </c>
      <c r="D48" s="11">
        <v>22.607367352018024</v>
      </c>
      <c r="E48" s="11">
        <v>27.299094835792001</v>
      </c>
      <c r="F48" s="11">
        <v>1.3305850959880101</v>
      </c>
      <c r="G48" s="11">
        <v>4.1106867222887695</v>
      </c>
      <c r="H48" s="11">
        <v>1.5535847376024638</v>
      </c>
      <c r="I48" s="11">
        <v>3.6286888680678224</v>
      </c>
      <c r="J48" s="11">
        <v>5.866548693892689</v>
      </c>
      <c r="K48" s="11">
        <v>8.3699285826751429E-2</v>
      </c>
      <c r="L48" s="11">
        <v>0.3604151217898886</v>
      </c>
      <c r="M48" s="11">
        <v>2.9054984704512955E-6</v>
      </c>
      <c r="N48" s="11">
        <v>1E-3</v>
      </c>
      <c r="O48" s="11">
        <v>79.607293749801315</v>
      </c>
      <c r="Q48" s="20">
        <f t="shared" si="0"/>
        <v>0.70136986301369864</v>
      </c>
    </row>
    <row r="49" spans="2:17">
      <c r="B49">
        <v>512</v>
      </c>
      <c r="C49" s="11">
        <v>23.34700941278939</v>
      </c>
      <c r="D49" s="11">
        <v>59.225086759666922</v>
      </c>
      <c r="E49" s="11">
        <v>54.092549569107923</v>
      </c>
      <c r="F49" s="11">
        <v>22.975265618233863</v>
      </c>
      <c r="G49" s="11">
        <v>18.885538749909561</v>
      </c>
      <c r="H49" s="11">
        <v>8.7582441829437236</v>
      </c>
      <c r="I49" s="11">
        <v>26.657415617478101</v>
      </c>
      <c r="J49" s="11">
        <v>18.320844046393589</v>
      </c>
      <c r="K49" s="11">
        <v>0.68146259654998109</v>
      </c>
      <c r="L49" s="11">
        <v>1.7501590725286791</v>
      </c>
      <c r="M49" s="11">
        <v>2.1469210596800626E-4</v>
      </c>
      <c r="N49" s="11">
        <v>1E-3</v>
      </c>
      <c r="O49" s="11">
        <v>234.69379031770771</v>
      </c>
      <c r="Q49" s="20">
        <f t="shared" si="0"/>
        <v>1.4027397260273973</v>
      </c>
    </row>
    <row r="50" spans="2:17">
      <c r="B50">
        <v>1024</v>
      </c>
      <c r="C50" s="11">
        <v>26.976627942304198</v>
      </c>
      <c r="D50" s="11">
        <v>80.294811187471709</v>
      </c>
      <c r="E50" s="11">
        <v>80.870706305187753</v>
      </c>
      <c r="F50" s="11">
        <v>173.72977980718554</v>
      </c>
      <c r="G50" s="11">
        <v>61.788775798511928</v>
      </c>
      <c r="H50" s="11">
        <v>28.77419843091517</v>
      </c>
      <c r="I50" s="11">
        <v>112.88979192650181</v>
      </c>
      <c r="J50" s="11">
        <v>42.856488053045311</v>
      </c>
      <c r="K50" s="11">
        <v>3.4432442806616099</v>
      </c>
      <c r="L50" s="11">
        <v>5.8930397225390916</v>
      </c>
      <c r="M50" s="11">
        <v>9.0914402528434295E-3</v>
      </c>
      <c r="N50" s="11">
        <v>1.6986412276764895E-13</v>
      </c>
      <c r="O50" s="11">
        <v>617.52655489457709</v>
      </c>
      <c r="Q50" s="20">
        <f t="shared" si="0"/>
        <v>2.8054794520547945</v>
      </c>
    </row>
    <row r="51" spans="2:17">
      <c r="B51">
        <v>2048</v>
      </c>
      <c r="C51" s="11">
        <v>19.266196760639229</v>
      </c>
      <c r="D51" s="11">
        <v>51.514017036788083</v>
      </c>
      <c r="E51" s="11">
        <v>98.481920889993802</v>
      </c>
      <c r="F51" s="11">
        <v>496.33391369956587</v>
      </c>
      <c r="G51" s="11">
        <v>138.91184176588897</v>
      </c>
      <c r="H51" s="11">
        <v>61.609153541495367</v>
      </c>
      <c r="I51" s="11">
        <v>274.92316090875556</v>
      </c>
      <c r="J51" s="11">
        <v>74.222108258504264</v>
      </c>
      <c r="K51" s="11">
        <v>16.589988918953111</v>
      </c>
      <c r="L51" s="11">
        <v>14.007519897461465</v>
      </c>
      <c r="M51" s="11">
        <v>0.22909431531767263</v>
      </c>
      <c r="N51" s="11">
        <v>3.8057320628226421E-8</v>
      </c>
      <c r="O51" s="11">
        <v>1246.0889160314207</v>
      </c>
      <c r="Q51" s="20">
        <f t="shared" si="0"/>
        <v>5.6109589041095891</v>
      </c>
    </row>
    <row r="52" spans="2:17">
      <c r="B52">
        <v>4096</v>
      </c>
      <c r="C52" s="11">
        <v>8.0219421258494243</v>
      </c>
      <c r="D52" s="11">
        <v>25.246841552043364</v>
      </c>
      <c r="E52" s="11">
        <v>91.877135497581705</v>
      </c>
      <c r="F52" s="11">
        <v>502.79892627434299</v>
      </c>
      <c r="G52" s="11">
        <v>167.84131214403521</v>
      </c>
      <c r="H52" s="11">
        <v>85.908156774720339</v>
      </c>
      <c r="I52" s="11">
        <v>385.56858294648629</v>
      </c>
      <c r="J52" s="11">
        <v>94.365462365482045</v>
      </c>
      <c r="K52" s="11">
        <v>57.990678728821379</v>
      </c>
      <c r="L52" s="11">
        <v>25.812377818434296</v>
      </c>
      <c r="M52" s="11">
        <v>3.2968357673672095</v>
      </c>
      <c r="N52" s="11">
        <v>4.88155392093792E-4</v>
      </c>
      <c r="O52" s="11">
        <v>1448.7287401505562</v>
      </c>
      <c r="Q52" s="20">
        <f t="shared" si="0"/>
        <v>11.221917808219178</v>
      </c>
    </row>
    <row r="53" spans="2:17">
      <c r="B53">
        <v>8192</v>
      </c>
      <c r="C53" s="11">
        <v>2.5526042049059261</v>
      </c>
      <c r="D53" s="11">
        <v>15.270674697266346</v>
      </c>
      <c r="E53" s="11">
        <v>53.224192725217677</v>
      </c>
      <c r="F53" s="11">
        <v>172.1471363482309</v>
      </c>
      <c r="G53" s="11">
        <v>102.43048811845199</v>
      </c>
      <c r="H53" s="11">
        <v>90.271274513031827</v>
      </c>
      <c r="I53" s="11">
        <v>317.11833930407931</v>
      </c>
      <c r="J53" s="11">
        <v>87.603066480366536</v>
      </c>
      <c r="K53" s="11">
        <v>87.319776678841407</v>
      </c>
      <c r="L53" s="11">
        <v>46.794842087227366</v>
      </c>
      <c r="M53" s="11">
        <v>25.447875256591349</v>
      </c>
      <c r="N53" s="11">
        <v>0.37074540553822311</v>
      </c>
      <c r="O53" s="11">
        <v>1000.5510158197488</v>
      </c>
      <c r="Q53" s="20">
        <f t="shared" si="0"/>
        <v>22.443835616438356</v>
      </c>
    </row>
    <row r="54" spans="2:17">
      <c r="B54">
        <v>16384</v>
      </c>
      <c r="C54" s="11">
        <v>0.79028092850881193</v>
      </c>
      <c r="D54" s="11">
        <v>9.9400914304822354</v>
      </c>
      <c r="E54" s="11">
        <v>16.837455633581744</v>
      </c>
      <c r="F54" s="11">
        <v>19.147693117909778</v>
      </c>
      <c r="G54" s="11">
        <v>42.724878993157219</v>
      </c>
      <c r="H54" s="11">
        <v>61.92538139729669</v>
      </c>
      <c r="I54" s="11">
        <v>163.50510070405903</v>
      </c>
      <c r="J54" s="11">
        <v>59.329082997530215</v>
      </c>
      <c r="K54" s="11">
        <v>62.073132889516131</v>
      </c>
      <c r="L54" s="11">
        <v>86.792077623230711</v>
      </c>
      <c r="M54" s="11">
        <v>99.411775093335578</v>
      </c>
      <c r="N54" s="11">
        <v>18.635162012872918</v>
      </c>
      <c r="O54" s="11">
        <v>641.11211282148111</v>
      </c>
      <c r="Q54" s="20">
        <f t="shared" si="0"/>
        <v>44.887671232876713</v>
      </c>
    </row>
    <row r="55" spans="2:17">
      <c r="B55">
        <v>32768</v>
      </c>
      <c r="C55" s="11">
        <v>0.2909053969637902</v>
      </c>
      <c r="D55" s="11">
        <v>5.5080763800748436</v>
      </c>
      <c r="E55" s="11">
        <v>2.9167289003733279</v>
      </c>
      <c r="F55" s="11">
        <v>0.68200541260420544</v>
      </c>
      <c r="G55" s="11">
        <v>19.255712819285488</v>
      </c>
      <c r="H55" s="11">
        <v>26.88720905299617</v>
      </c>
      <c r="I55" s="11">
        <v>55.199877062155196</v>
      </c>
      <c r="J55" s="11">
        <v>29.387676317355066</v>
      </c>
      <c r="K55" s="11">
        <v>20.852672021087031</v>
      </c>
      <c r="L55" s="11">
        <v>115.37525906187346</v>
      </c>
      <c r="M55" s="11">
        <v>160.74835972778303</v>
      </c>
      <c r="N55" s="11">
        <v>76.708645913701901</v>
      </c>
      <c r="O55" s="11">
        <v>513.81312806625351</v>
      </c>
      <c r="Q55" s="20">
        <f t="shared" si="0"/>
        <v>89.775342465753425</v>
      </c>
    </row>
    <row r="56" spans="2:17">
      <c r="B56">
        <v>65536</v>
      </c>
      <c r="C56" s="11">
        <v>0.11959795567070892</v>
      </c>
      <c r="D56" s="11">
        <v>2.3350100721894549</v>
      </c>
      <c r="E56" s="11">
        <v>0.29425939732610729</v>
      </c>
      <c r="F56" s="11">
        <v>8.1844370699428511E-3</v>
      </c>
      <c r="G56" s="11">
        <v>7.737939905743727</v>
      </c>
      <c r="H56" s="11">
        <v>7.2452377815927136</v>
      </c>
      <c r="I56" s="11">
        <v>10.781090674870143</v>
      </c>
      <c r="J56" s="11">
        <v>10.697918918170707</v>
      </c>
      <c r="K56" s="11">
        <v>2.262910352501645</v>
      </c>
      <c r="L56" s="11">
        <v>85.95901257260698</v>
      </c>
      <c r="M56" s="11">
        <v>85.76155030957446</v>
      </c>
      <c r="N56" s="11">
        <v>30.722108170052351</v>
      </c>
      <c r="O56" s="11">
        <v>243.92482054736894</v>
      </c>
      <c r="Q56" s="20">
        <f t="shared" si="0"/>
        <v>179.55068493150685</v>
      </c>
    </row>
    <row r="57" spans="2:17">
      <c r="B57">
        <v>131072</v>
      </c>
      <c r="C57" s="11">
        <v>3.6518935386908258E-2</v>
      </c>
      <c r="D57" s="11">
        <v>0.73515261123334641</v>
      </c>
      <c r="E57" s="11">
        <v>1.8234022936774587E-2</v>
      </c>
      <c r="F57" s="11">
        <v>3.8856851703172882E-5</v>
      </c>
      <c r="G57" s="11">
        <v>1.8262843459138838</v>
      </c>
      <c r="H57" s="11">
        <v>1.1431509385657181</v>
      </c>
      <c r="I57" s="11">
        <v>1.2055981788024139</v>
      </c>
      <c r="J57" s="11">
        <v>2.87987228007592</v>
      </c>
      <c r="K57" s="11">
        <v>9.4999370790878376E-2</v>
      </c>
      <c r="L57" s="11">
        <v>33.864007515170961</v>
      </c>
      <c r="M57" s="11">
        <v>15.354033409801675</v>
      </c>
      <c r="N57" s="11">
        <v>1.0603375316530772</v>
      </c>
      <c r="O57" s="11">
        <v>58.218227997183256</v>
      </c>
      <c r="Q57" s="20">
        <f t="shared" si="0"/>
        <v>359.1013698630137</v>
      </c>
    </row>
    <row r="58" spans="2:17">
      <c r="B58">
        <v>262144</v>
      </c>
      <c r="C58" s="11">
        <v>6.5755322415632081E-3</v>
      </c>
      <c r="D58" s="11">
        <v>0.17084549479740485</v>
      </c>
      <c r="E58" s="11">
        <v>6.8334677383229407E-4</v>
      </c>
      <c r="F58" s="11">
        <v>8.5557285922632786E-8</v>
      </c>
      <c r="G58" s="11">
        <v>0.2136422584064846</v>
      </c>
      <c r="H58" s="11">
        <v>0.10249766520391028</v>
      </c>
      <c r="I58" s="11">
        <v>0.11211758495718482</v>
      </c>
      <c r="J58" s="11">
        <v>0.57677912614042692</v>
      </c>
      <c r="K58" s="11">
        <v>2.4042124575954895E-3</v>
      </c>
      <c r="L58" s="11">
        <v>7.0936738918142286</v>
      </c>
      <c r="M58" s="11">
        <v>1.1933884054106303</v>
      </c>
      <c r="N58" s="11">
        <v>2.5124143070687222E-3</v>
      </c>
      <c r="O58" s="11">
        <v>9.4751200180676154</v>
      </c>
      <c r="Q58" s="20">
        <f t="shared" si="0"/>
        <v>718.2027397260274</v>
      </c>
    </row>
    <row r="59" spans="2:17">
      <c r="B59">
        <v>524288</v>
      </c>
      <c r="C59" s="11">
        <v>6.5003329682622457E-4</v>
      </c>
      <c r="D59" s="11">
        <v>2.9276797170502734E-2</v>
      </c>
      <c r="E59" s="11">
        <v>1.4505677300036268E-5</v>
      </c>
      <c r="F59" s="11">
        <v>8.1733619872181862E-11</v>
      </c>
      <c r="G59" s="11">
        <v>1.2278887436285777E-2</v>
      </c>
      <c r="H59" s="11">
        <v>5.2596840592526771E-3</v>
      </c>
      <c r="I59" s="11">
        <v>9.3459981185585964E-3</v>
      </c>
      <c r="J59" s="11">
        <v>8.6445324154544395E-2</v>
      </c>
      <c r="K59" s="11">
        <v>3.9231564562280935E-5</v>
      </c>
      <c r="L59" s="11">
        <v>0.79251724805303136</v>
      </c>
      <c r="M59" s="11">
        <v>4.6891293690810423E-2</v>
      </c>
      <c r="N59" s="11">
        <v>3.58421976265344E-7</v>
      </c>
      <c r="O59" s="11">
        <v>0.98271936172538443</v>
      </c>
      <c r="Q59" s="20">
        <f t="shared" si="0"/>
        <v>1436.4054794520548</v>
      </c>
    </row>
    <row r="60" spans="2:17">
      <c r="B60">
        <v>1048576</v>
      </c>
      <c r="C60" s="11">
        <v>3.4534049929557659E-5</v>
      </c>
      <c r="D60" s="11">
        <v>3.6990099041822925E-3</v>
      </c>
      <c r="E60" s="11">
        <v>1.7014013872218568E-7</v>
      </c>
      <c r="F60" s="11">
        <v>2.9642954757491673E-14</v>
      </c>
      <c r="G60" s="11">
        <v>3.8401139766343074E-4</v>
      </c>
      <c r="H60" s="11">
        <v>1.566796574076101E-4</v>
      </c>
      <c r="I60" s="11">
        <v>5.1484242090421573E-4</v>
      </c>
      <c r="J60" s="11">
        <v>9.7577682071926727E-3</v>
      </c>
      <c r="K60" s="11">
        <v>3.7442497710094001E-7</v>
      </c>
      <c r="L60" s="11">
        <v>4.6866211389369056E-2</v>
      </c>
      <c r="M60" s="11">
        <v>8.7979428249617135E-4</v>
      </c>
      <c r="N60" s="11">
        <v>2.9018454306140029E-12</v>
      </c>
      <c r="O60" s="11">
        <v>6.2293395877192313E-2</v>
      </c>
      <c r="Q60" s="20">
        <f t="shared" si="0"/>
        <v>2872.8109589041096</v>
      </c>
    </row>
    <row r="61" spans="2:17">
      <c r="C61" s="11"/>
      <c r="D61" s="11"/>
      <c r="E61" s="11"/>
      <c r="F61" s="11"/>
      <c r="G61" s="11"/>
      <c r="H61" s="11"/>
      <c r="I61" s="11"/>
      <c r="J61" s="11"/>
      <c r="K61" s="11"/>
      <c r="L61" s="11"/>
      <c r="M61" s="11"/>
      <c r="N61" s="11"/>
      <c r="O61" s="11"/>
    </row>
    <row r="62" spans="2:17">
      <c r="B62" s="1" t="s">
        <v>445</v>
      </c>
      <c r="C62" s="11">
        <v>99.399999006832346</v>
      </c>
      <c r="D62" s="11">
        <v>280.09963010121828</v>
      </c>
      <c r="E62" s="11">
        <v>438.99999999869812</v>
      </c>
      <c r="F62" s="11">
        <v>1389.2</v>
      </c>
      <c r="G62" s="11">
        <v>566.29999222598178</v>
      </c>
      <c r="H62" s="11">
        <v>374.29999727969999</v>
      </c>
      <c r="I62" s="11">
        <v>1351.8999833704875</v>
      </c>
      <c r="J62" s="11">
        <v>427.94093374723269</v>
      </c>
      <c r="K62" s="11">
        <v>251.39999999811707</v>
      </c>
      <c r="L62" s="11">
        <v>424.59850514920493</v>
      </c>
      <c r="M62" s="11">
        <v>391.49999243190354</v>
      </c>
      <c r="N62" s="11">
        <v>127.505</v>
      </c>
      <c r="O62" s="11">
        <v>6123.1390333093759</v>
      </c>
    </row>
    <row r="65" spans="2:6">
      <c r="C65" s="8" t="s">
        <v>248</v>
      </c>
      <c r="D65" s="8" t="s">
        <v>249</v>
      </c>
      <c r="E65" s="8" t="s">
        <v>250</v>
      </c>
      <c r="F65" s="8" t="s">
        <v>251</v>
      </c>
    </row>
    <row r="66" spans="2:6">
      <c r="C66" s="18"/>
      <c r="D66" s="18"/>
      <c r="E66" s="18"/>
      <c r="F66" s="18"/>
    </row>
    <row r="67" spans="2:6">
      <c r="B67" s="20" t="s">
        <v>402</v>
      </c>
      <c r="C67" s="11">
        <f>C45+D45+E45</f>
        <v>0.95779230813031346</v>
      </c>
      <c r="D67" s="11">
        <f>F45+G45+H45+I45+N45</f>
        <v>2.8420284510861419E-3</v>
      </c>
      <c r="E67" s="11">
        <f>J45+L45</f>
        <v>4.3554381301330533E-2</v>
      </c>
      <c r="F67" s="11">
        <f>K45+M45</f>
        <v>1.2480682737292526E-6</v>
      </c>
    </row>
    <row r="68" spans="2:6">
      <c r="B68" s="20" t="s">
        <v>402</v>
      </c>
      <c r="C68" s="11">
        <f t="shared" ref="C68:C82" si="1">C46+D46+E46</f>
        <v>4.577518466537466</v>
      </c>
      <c r="D68" s="11">
        <f t="shared" ref="D68:D82" si="2">F46+G46+H46+I46+N46</f>
        <v>5.3696278129541954E-2</v>
      </c>
      <c r="E68" s="11">
        <f t="shared" ref="E68:F82" si="3">J46+L46</f>
        <v>0.27252859486962294</v>
      </c>
      <c r="F68" s="11">
        <f t="shared" si="3"/>
        <v>1.2124237781611091E-4</v>
      </c>
    </row>
    <row r="69" spans="2:6">
      <c r="B69" s="2" t="s">
        <v>259</v>
      </c>
      <c r="C69" s="11">
        <f t="shared" si="1"/>
        <v>19.994828257641277</v>
      </c>
      <c r="D69" s="11">
        <f t="shared" si="2"/>
        <v>0.97001129870676273</v>
      </c>
      <c r="E69" s="11">
        <f t="shared" si="3"/>
        <v>1.4795374468285463</v>
      </c>
      <c r="F69" s="11">
        <f t="shared" si="3"/>
        <v>4.8685865653299021E-3</v>
      </c>
    </row>
    <row r="70" spans="2:6">
      <c r="B70" s="2" t="s">
        <v>262</v>
      </c>
      <c r="C70" s="11">
        <f t="shared" si="1"/>
        <v>62.67308231884644</v>
      </c>
      <c r="D70" s="11">
        <f t="shared" si="2"/>
        <v>10.624545423947065</v>
      </c>
      <c r="E70" s="11">
        <f t="shared" si="3"/>
        <v>6.226963815682578</v>
      </c>
      <c r="F70" s="11">
        <f t="shared" si="3"/>
        <v>8.3702191325221886E-2</v>
      </c>
    </row>
    <row r="71" spans="2:6">
      <c r="B71" s="2" t="s">
        <v>260</v>
      </c>
      <c r="C71" s="11">
        <f t="shared" si="1"/>
        <v>136.66464574156424</v>
      </c>
      <c r="D71" s="11">
        <f t="shared" si="2"/>
        <v>77.277464168565245</v>
      </c>
      <c r="E71" s="11">
        <f t="shared" si="3"/>
        <v>20.071003118922267</v>
      </c>
      <c r="F71" s="11">
        <f t="shared" si="3"/>
        <v>0.68167728865594912</v>
      </c>
    </row>
    <row r="72" spans="2:6">
      <c r="B72" s="2" t="s">
        <v>261</v>
      </c>
      <c r="C72" s="11">
        <f t="shared" si="1"/>
        <v>188.14214543496365</v>
      </c>
      <c r="D72" s="11">
        <f t="shared" si="2"/>
        <v>377.18254596311459</v>
      </c>
      <c r="E72" s="11">
        <f t="shared" si="3"/>
        <v>48.749527775584404</v>
      </c>
      <c r="F72" s="11">
        <f t="shared" si="3"/>
        <v>3.4523357209144532</v>
      </c>
    </row>
    <row r="73" spans="2:6">
      <c r="B73" s="2" t="s">
        <v>252</v>
      </c>
      <c r="C73" s="11">
        <f t="shared" si="1"/>
        <v>169.26213468742111</v>
      </c>
      <c r="D73" s="11">
        <f t="shared" si="2"/>
        <v>971.77806995376318</v>
      </c>
      <c r="E73" s="11">
        <f t="shared" si="3"/>
        <v>88.229628155965727</v>
      </c>
      <c r="F73" s="11">
        <f t="shared" si="3"/>
        <v>16.819083234270785</v>
      </c>
    </row>
    <row r="74" spans="2:6">
      <c r="B74" s="20">
        <v>4000</v>
      </c>
      <c r="C74" s="11">
        <f t="shared" si="1"/>
        <v>125.14591917547449</v>
      </c>
      <c r="D74" s="11">
        <f t="shared" si="2"/>
        <v>1142.1174662949768</v>
      </c>
      <c r="E74" s="11">
        <f t="shared" si="3"/>
        <v>120.17784018391635</v>
      </c>
      <c r="F74" s="11">
        <f t="shared" si="3"/>
        <v>61.287514496188592</v>
      </c>
    </row>
    <row r="75" spans="2:6">
      <c r="B75" s="20">
        <v>8000</v>
      </c>
      <c r="C75" s="11">
        <f t="shared" si="1"/>
        <v>71.047471627389953</v>
      </c>
      <c r="D75" s="11">
        <f t="shared" si="2"/>
        <v>682.33798368933219</v>
      </c>
      <c r="E75" s="11">
        <f t="shared" si="3"/>
        <v>134.3979085675939</v>
      </c>
      <c r="F75" s="11">
        <f t="shared" si="3"/>
        <v>112.76765193543275</v>
      </c>
    </row>
    <row r="76" spans="2:6">
      <c r="B76" s="20">
        <v>16000</v>
      </c>
      <c r="C76" s="11">
        <f t="shared" si="1"/>
        <v>27.567827992572791</v>
      </c>
      <c r="D76" s="11">
        <f t="shared" si="2"/>
        <v>305.9382162252956</v>
      </c>
      <c r="E76" s="11">
        <f t="shared" si="3"/>
        <v>146.12116062076092</v>
      </c>
      <c r="F76" s="11">
        <f t="shared" si="3"/>
        <v>161.48490798285172</v>
      </c>
    </row>
    <row r="77" spans="2:6">
      <c r="B77" s="20">
        <v>33000</v>
      </c>
      <c r="C77" s="11">
        <f t="shared" si="1"/>
        <v>8.7157106774119626</v>
      </c>
      <c r="D77" s="11">
        <f t="shared" si="2"/>
        <v>178.73345026074296</v>
      </c>
      <c r="E77" s="11">
        <f t="shared" si="3"/>
        <v>144.76293537922854</v>
      </c>
      <c r="F77" s="11">
        <f t="shared" si="3"/>
        <v>181.60103174887007</v>
      </c>
    </row>
    <row r="78" spans="2:6">
      <c r="B78" s="20">
        <v>66000</v>
      </c>
      <c r="C78" s="11">
        <f t="shared" si="1"/>
        <v>2.7488674251862713</v>
      </c>
      <c r="D78" s="11">
        <f t="shared" si="2"/>
        <v>56.494560969328873</v>
      </c>
      <c r="E78" s="11">
        <f t="shared" si="3"/>
        <v>96.65693149077768</v>
      </c>
      <c r="F78" s="11">
        <f t="shared" si="3"/>
        <v>88.024460662076109</v>
      </c>
    </row>
    <row r="79" spans="2:6">
      <c r="B79" s="20">
        <v>131000</v>
      </c>
      <c r="C79" s="11">
        <f t="shared" si="1"/>
        <v>0.78990556955702917</v>
      </c>
      <c r="D79" s="11">
        <f t="shared" si="2"/>
        <v>5.2354098517867964</v>
      </c>
      <c r="E79" s="11">
        <f t="shared" si="3"/>
        <v>36.743879795246883</v>
      </c>
      <c r="F79" s="11">
        <f t="shared" si="3"/>
        <v>15.449032780592553</v>
      </c>
    </row>
    <row r="80" spans="2:6">
      <c r="B80" s="20">
        <v>250000</v>
      </c>
      <c r="C80" s="11">
        <f t="shared" si="1"/>
        <v>0.17810437381280037</v>
      </c>
      <c r="D80" s="11">
        <f t="shared" si="2"/>
        <v>0.43077000843193436</v>
      </c>
      <c r="E80" s="11">
        <f t="shared" si="3"/>
        <v>7.6704530179546557</v>
      </c>
      <c r="F80" s="11">
        <f t="shared" si="3"/>
        <v>1.1957926178682259</v>
      </c>
    </row>
    <row r="81" spans="2:6">
      <c r="B81" s="20">
        <v>500000</v>
      </c>
      <c r="C81" s="11">
        <f t="shared" si="1"/>
        <v>2.9941336144628995E-2</v>
      </c>
      <c r="D81" s="11">
        <f t="shared" si="2"/>
        <v>2.6884928117806933E-2</v>
      </c>
      <c r="E81" s="11">
        <f t="shared" si="3"/>
        <v>0.87896257220757579</v>
      </c>
      <c r="F81" s="11">
        <f t="shared" si="3"/>
        <v>4.6930525255372703E-2</v>
      </c>
    </row>
    <row r="82" spans="2:6">
      <c r="B82" s="20" t="s">
        <v>402</v>
      </c>
      <c r="C82" s="11">
        <f t="shared" si="1"/>
        <v>3.7337140942505721E-3</v>
      </c>
      <c r="D82" s="11">
        <f t="shared" si="2"/>
        <v>1.055533478906745E-3</v>
      </c>
      <c r="E82" s="11">
        <f t="shared" si="3"/>
        <v>5.6623979596561728E-2</v>
      </c>
      <c r="F82" s="11">
        <f t="shared" si="3"/>
        <v>8.8016870747327231E-4</v>
      </c>
    </row>
  </sheetData>
  <phoneticPr fontId="2" type="noConversion"/>
  <pageMargins left="0.75" right="0.75" top="1" bottom="1" header="0.5" footer="0.5"/>
  <pageSetup paperSize="9" scale="60" orientation="portrait" horizontalDpi="4294967292" verticalDpi="4294967292"/>
  <rowBreaks count="1" manualBreakCount="1">
    <brk id="83" max="16383" man="1"/>
  </rowBreaks>
  <colBreaks count="1" manualBreakCount="1">
    <brk id="17" max="1048575" man="1"/>
  </colBreaks>
  <drawing r:id="rId1"/>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8"/>
  <sheetViews>
    <sheetView showGridLines="0" workbookViewId="0"/>
  </sheetViews>
  <sheetFormatPr baseColWidth="10" defaultColWidth="8.83203125" defaultRowHeight="12" x14ac:dyDescent="0"/>
  <sheetData>
    <row r="1" spans="1:1">
      <c r="A1" s="14" t="s">
        <v>1010</v>
      </c>
    </row>
    <row r="31" spans="2:2">
      <c r="B31" t="s">
        <v>269</v>
      </c>
    </row>
    <row r="32" spans="2:2">
      <c r="B32" t="s">
        <v>300</v>
      </c>
    </row>
    <row r="33" spans="2:12">
      <c r="B33" t="s">
        <v>1009</v>
      </c>
    </row>
    <row r="35" spans="2:12">
      <c r="C35" s="7" t="s">
        <v>267</v>
      </c>
      <c r="D35" s="7"/>
      <c r="E35" s="7"/>
      <c r="F35" s="7"/>
      <c r="I35" s="7" t="s">
        <v>268</v>
      </c>
      <c r="J35" s="7"/>
      <c r="K35" s="7"/>
      <c r="L35" s="7"/>
    </row>
    <row r="37" spans="2:12">
      <c r="C37" s="44" t="s">
        <v>248</v>
      </c>
      <c r="D37" s="44" t="s">
        <v>249</v>
      </c>
      <c r="E37" s="44" t="s">
        <v>250</v>
      </c>
      <c r="F37" s="44" t="s">
        <v>251</v>
      </c>
      <c r="I37" s="44" t="s">
        <v>248</v>
      </c>
      <c r="J37" s="44" t="s">
        <v>249</v>
      </c>
      <c r="K37" s="44" t="s">
        <v>250</v>
      </c>
      <c r="L37" s="44" t="s">
        <v>251</v>
      </c>
    </row>
    <row r="38" spans="2:12">
      <c r="C38" s="45"/>
      <c r="D38" s="45"/>
      <c r="E38" s="45"/>
      <c r="F38" s="45"/>
      <c r="I38" s="45"/>
      <c r="J38" s="45"/>
      <c r="K38" s="45"/>
      <c r="L38" s="45"/>
    </row>
    <row r="39" spans="2:12">
      <c r="B39">
        <v>1945</v>
      </c>
      <c r="C39" s="43">
        <v>853.67261684980679</v>
      </c>
      <c r="D39" s="43">
        <v>821.78153169886798</v>
      </c>
      <c r="E39" s="43">
        <v>6999.8732534914352</v>
      </c>
      <c r="F39" s="43">
        <v>3202.368461733226</v>
      </c>
      <c r="H39">
        <v>1955</v>
      </c>
      <c r="I39" s="21">
        <f>(C49-C39)/C39</f>
        <v>0.1496060138548973</v>
      </c>
      <c r="J39" s="21">
        <f>(D49-D39)/D39</f>
        <v>0.36999258910449162</v>
      </c>
      <c r="K39" s="21">
        <f>(E49-E39)/E39</f>
        <v>-5.0309152458912418E-2</v>
      </c>
      <c r="L39" s="21">
        <f>(F49-F39)/F39</f>
        <v>0.43904083087527024</v>
      </c>
    </row>
    <row r="40" spans="2:12">
      <c r="B40">
        <v>1946</v>
      </c>
      <c r="C40" s="43">
        <v>861.50067713390126</v>
      </c>
      <c r="D40" s="43">
        <v>820.66754948759376</v>
      </c>
      <c r="E40" s="43">
        <v>5800.5778473136252</v>
      </c>
      <c r="F40" s="43">
        <v>3106.1523878359862</v>
      </c>
      <c r="H40">
        <v>1956</v>
      </c>
      <c r="I40" s="21">
        <f t="shared" ref="I40:I94" si="0">(C50-C40)/C40</f>
        <v>0.15961353948530013</v>
      </c>
      <c r="J40" s="21">
        <f t="shared" ref="J40:J94" si="1">(D50-D40)/D40</f>
        <v>0.44488410930646471</v>
      </c>
      <c r="K40" s="21">
        <f t="shared" ref="K40:K94" si="2">(E50-E40)/E40</f>
        <v>0.15115519523684554</v>
      </c>
      <c r="L40" s="21">
        <f t="shared" ref="L40:L94" si="3">(F50-F40)/F40</f>
        <v>0.53748571448004168</v>
      </c>
    </row>
    <row r="41" spans="2:12">
      <c r="B41">
        <v>1947</v>
      </c>
      <c r="C41" s="43">
        <v>869.40051965231123</v>
      </c>
      <c r="D41" s="43">
        <v>846.21322711819039</v>
      </c>
      <c r="E41" s="43">
        <v>5668.8698316430809</v>
      </c>
      <c r="F41" s="43">
        <v>3257.7470014290566</v>
      </c>
      <c r="H41">
        <v>1957</v>
      </c>
      <c r="I41" s="21">
        <f t="shared" si="0"/>
        <v>0.16497704107834577</v>
      </c>
      <c r="J41" s="21">
        <f t="shared" si="1"/>
        <v>0.42053538609366825</v>
      </c>
      <c r="K41" s="21">
        <f t="shared" si="2"/>
        <v>0.18708020385582014</v>
      </c>
      <c r="L41" s="21">
        <f t="shared" si="3"/>
        <v>0.51842345383613697</v>
      </c>
    </row>
    <row r="42" spans="2:12">
      <c r="B42">
        <v>1948</v>
      </c>
      <c r="C42" s="43">
        <v>877.3728026382355</v>
      </c>
      <c r="D42" s="43">
        <v>880.27507721662073</v>
      </c>
      <c r="E42" s="43">
        <v>5754.1730166606794</v>
      </c>
      <c r="F42" s="43">
        <v>3396.5184872010091</v>
      </c>
      <c r="H42">
        <v>1958</v>
      </c>
      <c r="I42" s="21">
        <f t="shared" si="0"/>
        <v>0.15432717404809415</v>
      </c>
      <c r="J42" s="21">
        <f t="shared" si="1"/>
        <v>0.42519120067136357</v>
      </c>
      <c r="K42" s="21">
        <f t="shared" si="2"/>
        <v>0.148878807440262</v>
      </c>
      <c r="L42" s="21">
        <f t="shared" si="3"/>
        <v>0.48699576671101424</v>
      </c>
    </row>
    <row r="43" spans="2:12">
      <c r="B43">
        <v>1949</v>
      </c>
      <c r="C43" s="43">
        <v>885.41819036078164</v>
      </c>
      <c r="D43" s="43">
        <v>911.27604584224821</v>
      </c>
      <c r="E43" s="43">
        <v>5699.5702932565864</v>
      </c>
      <c r="F43" s="43">
        <v>3573.6514500576036</v>
      </c>
      <c r="H43">
        <v>1959</v>
      </c>
      <c r="I43" s="21">
        <f t="shared" si="0"/>
        <v>0.17957604483761516</v>
      </c>
      <c r="J43" s="21">
        <f t="shared" si="1"/>
        <v>0.39403878443396706</v>
      </c>
      <c r="K43" s="21">
        <f t="shared" si="2"/>
        <v>0.20210709891292047</v>
      </c>
      <c r="L43" s="21">
        <f t="shared" si="3"/>
        <v>0.45955764178707115</v>
      </c>
    </row>
    <row r="44" spans="2:12">
      <c r="B44">
        <v>1950</v>
      </c>
      <c r="C44" s="43">
        <v>893.53735318031386</v>
      </c>
      <c r="D44" s="43">
        <v>942.25427505190839</v>
      </c>
      <c r="E44" s="43">
        <v>5941.8049350687234</v>
      </c>
      <c r="F44" s="43">
        <v>3734.0171457713386</v>
      </c>
      <c r="H44">
        <v>1960</v>
      </c>
      <c r="I44" s="21">
        <f t="shared" si="0"/>
        <v>0.19295505814078556</v>
      </c>
      <c r="J44" s="21">
        <f t="shared" si="1"/>
        <v>0.40904767049876412</v>
      </c>
      <c r="K44" s="21">
        <f t="shared" si="2"/>
        <v>0.1663304104520458</v>
      </c>
      <c r="L44" s="21">
        <f t="shared" si="3"/>
        <v>0.47285258935057911</v>
      </c>
    </row>
    <row r="45" spans="2:12">
      <c r="B45">
        <v>1951</v>
      </c>
      <c r="C45" s="43">
        <v>916.34061992739191</v>
      </c>
      <c r="D45" s="43">
        <v>969.50297363578954</v>
      </c>
      <c r="E45" s="43">
        <v>6221.6157561308601</v>
      </c>
      <c r="F45" s="43">
        <v>3906.4700780946314</v>
      </c>
      <c r="H45">
        <v>1961</v>
      </c>
      <c r="I45" s="21">
        <f t="shared" si="0"/>
        <v>0.16201020474044062</v>
      </c>
      <c r="J45" s="21">
        <f t="shared" si="1"/>
        <v>0.38070066831402061</v>
      </c>
      <c r="K45" s="21">
        <f t="shared" si="2"/>
        <v>0.12103614258223643</v>
      </c>
      <c r="L45" s="21">
        <f t="shared" si="3"/>
        <v>0.46759092113477718</v>
      </c>
    </row>
    <row r="46" spans="2:12">
      <c r="B46">
        <v>1952</v>
      </c>
      <c r="C46" s="43">
        <v>931.52781191925862</v>
      </c>
      <c r="D46" s="43">
        <v>1020.9648444089146</v>
      </c>
      <c r="E46" s="43">
        <v>6318.986567539916</v>
      </c>
      <c r="F46" s="43">
        <v>4019.0845612155331</v>
      </c>
      <c r="H46">
        <v>1962</v>
      </c>
      <c r="I46" s="21">
        <f t="shared" si="0"/>
        <v>0.16180457443240109</v>
      </c>
      <c r="J46" s="21">
        <f t="shared" si="1"/>
        <v>0.34043504158640603</v>
      </c>
      <c r="K46" s="21">
        <f t="shared" si="2"/>
        <v>0.14059794110024693</v>
      </c>
      <c r="L46" s="21">
        <f t="shared" si="3"/>
        <v>0.47363709073767668</v>
      </c>
    </row>
    <row r="47" spans="2:12">
      <c r="B47">
        <v>1953</v>
      </c>
      <c r="C47" s="43">
        <v>945.36054788244383</v>
      </c>
      <c r="D47" s="43">
        <v>1060.2542567838243</v>
      </c>
      <c r="E47" s="43">
        <v>6451.4959485730751</v>
      </c>
      <c r="F47" s="43">
        <v>4191.9378336503823</v>
      </c>
      <c r="H47">
        <v>1963</v>
      </c>
      <c r="I47" s="21">
        <f t="shared" si="0"/>
        <v>0.19710065956772557</v>
      </c>
      <c r="J47" s="21">
        <f t="shared" si="1"/>
        <v>0.31735461018982364</v>
      </c>
      <c r="K47" s="21">
        <f t="shared" si="2"/>
        <v>0.13751389462313607</v>
      </c>
      <c r="L47" s="21">
        <f t="shared" si="3"/>
        <v>0.45907183539784302</v>
      </c>
    </row>
    <row r="48" spans="2:12">
      <c r="B48">
        <v>1954</v>
      </c>
      <c r="C48" s="43">
        <v>969.70089521276475</v>
      </c>
      <c r="D48" s="43">
        <v>1088.4594864637018</v>
      </c>
      <c r="E48" s="43">
        <v>6355.3359099329737</v>
      </c>
      <c r="F48" s="43">
        <v>4368.1585659169359</v>
      </c>
      <c r="H48">
        <v>1964</v>
      </c>
      <c r="I48" s="21">
        <f t="shared" si="0"/>
        <v>0.19999442031844314</v>
      </c>
      <c r="J48" s="21">
        <f t="shared" si="1"/>
        <v>0.38017459793478975</v>
      </c>
      <c r="K48" s="21">
        <f t="shared" si="2"/>
        <v>0.19877184373874646</v>
      </c>
      <c r="L48" s="21">
        <f t="shared" si="3"/>
        <v>0.47631233468940698</v>
      </c>
    </row>
    <row r="49" spans="2:12">
      <c r="B49">
        <v>1955</v>
      </c>
      <c r="C49" s="43">
        <v>981.38717419378543</v>
      </c>
      <c r="D49" s="43">
        <v>1125.834608290387</v>
      </c>
      <c r="E49" s="43">
        <v>6647.7155627884713</v>
      </c>
      <c r="F49" s="43">
        <v>4608.3389719413426</v>
      </c>
      <c r="H49">
        <v>1965</v>
      </c>
      <c r="I49" s="21">
        <f t="shared" si="0"/>
        <v>0.22006168871295009</v>
      </c>
      <c r="J49" s="21">
        <f t="shared" si="1"/>
        <v>0.37476995434550708</v>
      </c>
      <c r="K49" s="21">
        <f t="shared" si="2"/>
        <v>0.19053815260934001</v>
      </c>
      <c r="L49" s="21">
        <f t="shared" si="3"/>
        <v>0.44527691047932033</v>
      </c>
    </row>
    <row r="50" spans="2:12">
      <c r="B50">
        <v>1956</v>
      </c>
      <c r="C50" s="43">
        <v>999.00784948022601</v>
      </c>
      <c r="D50" s="43">
        <v>1185.769501278101</v>
      </c>
      <c r="E50" s="43">
        <v>6677.3653243108374</v>
      </c>
      <c r="F50" s="43">
        <v>4775.6649232958989</v>
      </c>
      <c r="H50">
        <v>1966</v>
      </c>
      <c r="I50" s="21">
        <f t="shared" si="0"/>
        <v>0.20237464066738114</v>
      </c>
      <c r="J50" s="21">
        <f t="shared" si="1"/>
        <v>0.35628138298438877</v>
      </c>
      <c r="K50" s="21">
        <f t="shared" si="2"/>
        <v>0.23321331158391953</v>
      </c>
      <c r="L50" s="21">
        <f t="shared" si="3"/>
        <v>0.44142629198782118</v>
      </c>
    </row>
    <row r="51" spans="2:12">
      <c r="B51">
        <v>1957</v>
      </c>
      <c r="C51" s="43">
        <v>1012.8316448965257</v>
      </c>
      <c r="D51" s="43">
        <v>1202.0758333019076</v>
      </c>
      <c r="E51" s="43">
        <v>6729.4031553789773</v>
      </c>
      <c r="F51" s="43">
        <v>4946.6394536342268</v>
      </c>
      <c r="H51">
        <v>1967</v>
      </c>
      <c r="I51" s="21">
        <f t="shared" si="0"/>
        <v>0.1792948663647973</v>
      </c>
      <c r="J51" s="21">
        <f t="shared" si="1"/>
        <v>0.37082078087400666</v>
      </c>
      <c r="K51" s="21">
        <f t="shared" si="2"/>
        <v>0.23565437715153775</v>
      </c>
      <c r="L51" s="21">
        <f t="shared" si="3"/>
        <v>0.43129829471459447</v>
      </c>
    </row>
    <row r="52" spans="2:12">
      <c r="B52">
        <v>1958</v>
      </c>
      <c r="C52" s="43">
        <v>1012.7752678560506</v>
      </c>
      <c r="D52" s="43">
        <v>1254.560294219433</v>
      </c>
      <c r="E52" s="43">
        <v>6610.8474331860562</v>
      </c>
      <c r="F52" s="43">
        <v>5050.6086120235987</v>
      </c>
      <c r="H52">
        <v>1968</v>
      </c>
      <c r="I52" s="21">
        <f t="shared" si="0"/>
        <v>0.20785177367250146</v>
      </c>
      <c r="J52" s="21">
        <f t="shared" si="1"/>
        <v>0.36520972028560722</v>
      </c>
      <c r="K52" s="21">
        <f t="shared" si="2"/>
        <v>0.29645778711017734</v>
      </c>
      <c r="L52" s="21">
        <f t="shared" si="3"/>
        <v>0.46305610154446714</v>
      </c>
    </row>
    <row r="53" spans="2:12">
      <c r="B53">
        <v>1959</v>
      </c>
      <c r="C53" s="43">
        <v>1044.4180870130494</v>
      </c>
      <c r="D53" s="43">
        <v>1270.3541512297197</v>
      </c>
      <c r="E53" s="43">
        <v>6851.4939102769385</v>
      </c>
      <c r="F53" s="43">
        <v>5215.9502830150232</v>
      </c>
      <c r="H53">
        <v>1969</v>
      </c>
      <c r="I53" s="21">
        <f t="shared" si="0"/>
        <v>0.23095767162035696</v>
      </c>
      <c r="J53" s="21">
        <f t="shared" si="1"/>
        <v>0.4170614540132917</v>
      </c>
      <c r="K53" s="21">
        <f t="shared" si="2"/>
        <v>0.27693210446824201</v>
      </c>
      <c r="L53" s="21">
        <f t="shared" si="3"/>
        <v>0.47715819564554007</v>
      </c>
    </row>
    <row r="54" spans="2:12">
      <c r="B54">
        <v>1960</v>
      </c>
      <c r="C54" s="43">
        <v>1065.949905114185</v>
      </c>
      <c r="D54" s="43">
        <v>1327.6811912793933</v>
      </c>
      <c r="E54" s="43">
        <v>6930.1077887446954</v>
      </c>
      <c r="F54" s="43">
        <v>5499.6568218287748</v>
      </c>
      <c r="H54">
        <v>1970</v>
      </c>
      <c r="I54" s="21">
        <f t="shared" si="0"/>
        <v>0.27303434198117182</v>
      </c>
      <c r="J54" s="21">
        <f t="shared" si="1"/>
        <v>0.4393794641120668</v>
      </c>
      <c r="K54" s="21">
        <f t="shared" si="2"/>
        <v>0.26172655797226263</v>
      </c>
      <c r="L54" s="21">
        <f t="shared" si="3"/>
        <v>0.45359444316712644</v>
      </c>
    </row>
    <row r="55" spans="2:12">
      <c r="B55">
        <v>1961</v>
      </c>
      <c r="C55" s="43">
        <v>1064.7971513738109</v>
      </c>
      <c r="D55" s="43">
        <v>1338.5934036313649</v>
      </c>
      <c r="E55" s="43">
        <v>6974.6561278818035</v>
      </c>
      <c r="F55" s="43">
        <v>5733.1000202963451</v>
      </c>
      <c r="H55">
        <v>1971</v>
      </c>
      <c r="I55" s="21">
        <f t="shared" si="0"/>
        <v>0.29805436923455758</v>
      </c>
      <c r="J55" s="21">
        <f t="shared" si="1"/>
        <v>0.46155691064170612</v>
      </c>
      <c r="K55" s="21">
        <f t="shared" si="2"/>
        <v>0.27796279409245755</v>
      </c>
      <c r="L55" s="21">
        <f t="shared" si="3"/>
        <v>0.43620164467226996</v>
      </c>
    </row>
    <row r="56" spans="2:12">
      <c r="B56">
        <v>1962</v>
      </c>
      <c r="C56" s="43">
        <v>1082.2532730988</v>
      </c>
      <c r="D56" s="43">
        <v>1368.537053673522</v>
      </c>
      <c r="E56" s="43">
        <v>7207.4230687761446</v>
      </c>
      <c r="F56" s="43">
        <v>5922.67208021837</v>
      </c>
      <c r="H56">
        <v>1972</v>
      </c>
      <c r="I56" s="21">
        <f t="shared" si="0"/>
        <v>0.29070770555548764</v>
      </c>
      <c r="J56" s="21">
        <f t="shared" si="1"/>
        <v>0.46070168525794275</v>
      </c>
      <c r="K56" s="21">
        <f t="shared" si="2"/>
        <v>0.28133579436046491</v>
      </c>
      <c r="L56" s="21">
        <f t="shared" si="3"/>
        <v>0.43796211030209109</v>
      </c>
    </row>
    <row r="57" spans="2:12">
      <c r="B57">
        <v>1963</v>
      </c>
      <c r="C57" s="43">
        <v>1131.6917353993799</v>
      </c>
      <c r="D57" s="43">
        <v>1396.730833147556</v>
      </c>
      <c r="E57" s="43">
        <v>7338.6662826067422</v>
      </c>
      <c r="F57" s="43">
        <v>6116.3384288179213</v>
      </c>
      <c r="H57">
        <v>1973</v>
      </c>
      <c r="I57" s="21">
        <f t="shared" si="0"/>
        <v>0.24602514919152951</v>
      </c>
      <c r="J57" s="21">
        <f t="shared" si="1"/>
        <v>0.5143974825281471</v>
      </c>
      <c r="K57" s="21">
        <f t="shared" si="2"/>
        <v>0.31474298701889186</v>
      </c>
      <c r="L57" s="21">
        <f t="shared" si="3"/>
        <v>0.45952783753218268</v>
      </c>
    </row>
    <row r="58" spans="2:12">
      <c r="B58">
        <v>1964</v>
      </c>
      <c r="C58" s="43">
        <v>1163.635663633117</v>
      </c>
      <c r="D58" s="43">
        <v>1502.2641340983473</v>
      </c>
      <c r="E58" s="43">
        <v>7618.5977463294148</v>
      </c>
      <c r="F58" s="43">
        <v>6448.7663707423635</v>
      </c>
      <c r="H58">
        <v>1974</v>
      </c>
      <c r="I58" s="21">
        <f t="shared" si="0"/>
        <v>0.23545662215026536</v>
      </c>
      <c r="J58" s="21">
        <f t="shared" si="1"/>
        <v>0.40832914247485669</v>
      </c>
      <c r="K58" s="21">
        <f t="shared" si="2"/>
        <v>0.26434716182567819</v>
      </c>
      <c r="L58" s="21">
        <f t="shared" si="3"/>
        <v>0.4149951941469664</v>
      </c>
    </row>
    <row r="59" spans="2:12">
      <c r="B59">
        <v>1965</v>
      </c>
      <c r="C59" s="43">
        <v>1197.3528930281</v>
      </c>
      <c r="D59" s="43">
        <v>1547.7635930399672</v>
      </c>
      <c r="E59" s="43">
        <v>7914.3590051945457</v>
      </c>
      <c r="F59" s="43">
        <v>6660.3259118088308</v>
      </c>
      <c r="H59">
        <v>1975</v>
      </c>
      <c r="I59" s="21">
        <f t="shared" si="0"/>
        <v>0.18442882043557179</v>
      </c>
      <c r="J59" s="21">
        <f t="shared" si="1"/>
        <v>0.38722718429641872</v>
      </c>
      <c r="K59" s="21">
        <f t="shared" si="2"/>
        <v>0.20479945663987373</v>
      </c>
      <c r="L59" s="21">
        <f t="shared" si="3"/>
        <v>0.36566333081202956</v>
      </c>
    </row>
    <row r="60" spans="2:12">
      <c r="B60">
        <v>1966</v>
      </c>
      <c r="C60" s="43">
        <v>1201.1817040426799</v>
      </c>
      <c r="D60" s="43">
        <v>1608.2370990941718</v>
      </c>
      <c r="E60" s="43">
        <v>8234.6158042490006</v>
      </c>
      <c r="F60" s="43">
        <v>6883.76898216271</v>
      </c>
      <c r="H60">
        <v>1976</v>
      </c>
      <c r="I60" s="21">
        <f t="shared" si="0"/>
        <v>0.22570421172788871</v>
      </c>
      <c r="J60" s="21">
        <f t="shared" si="1"/>
        <v>0.3740069386569369</v>
      </c>
      <c r="K60" s="21">
        <f t="shared" si="2"/>
        <v>0.19853225607589547</v>
      </c>
      <c r="L60" s="21">
        <f t="shared" si="3"/>
        <v>0.36985081234973388</v>
      </c>
    </row>
    <row r="61" spans="2:12">
      <c r="B61">
        <v>1967</v>
      </c>
      <c r="C61" s="43">
        <v>1194.4271593182862</v>
      </c>
      <c r="D61" s="43">
        <v>1647.8305324766932</v>
      </c>
      <c r="E61" s="43">
        <v>8315.216464561403</v>
      </c>
      <c r="F61" s="43">
        <v>7080.1166145546022</v>
      </c>
      <c r="H61">
        <v>1977</v>
      </c>
      <c r="I61" s="21">
        <f t="shared" si="0"/>
        <v>0.24926474708069582</v>
      </c>
      <c r="J61" s="21">
        <f t="shared" si="1"/>
        <v>0.37899077858234809</v>
      </c>
      <c r="K61" s="21">
        <f t="shared" si="2"/>
        <v>0.21895547147960853</v>
      </c>
      <c r="L61" s="21">
        <f t="shared" si="3"/>
        <v>0.36333935492395814</v>
      </c>
    </row>
    <row r="62" spans="2:12">
      <c r="B62">
        <v>1968</v>
      </c>
      <c r="C62" s="43">
        <v>1223.2824036115735</v>
      </c>
      <c r="D62" s="43">
        <v>1712.7379083527412</v>
      </c>
      <c r="E62" s="43">
        <v>8570.6846341513901</v>
      </c>
      <c r="F62" s="43">
        <v>7389.3237463341584</v>
      </c>
      <c r="H62">
        <v>1978</v>
      </c>
      <c r="I62" s="21">
        <f t="shared" si="0"/>
        <v>0.21534696949825463</v>
      </c>
      <c r="J62" s="21">
        <f t="shared" si="1"/>
        <v>0.37087349596045643</v>
      </c>
      <c r="K62" s="21">
        <f t="shared" si="2"/>
        <v>0.22267320893813128</v>
      </c>
      <c r="L62" s="21">
        <f t="shared" si="3"/>
        <v>0.33814170321618031</v>
      </c>
    </row>
    <row r="63" spans="2:12">
      <c r="B63">
        <v>1969</v>
      </c>
      <c r="C63" s="43">
        <v>1285.6344565877707</v>
      </c>
      <c r="D63" s="43">
        <v>1800.1699006534077</v>
      </c>
      <c r="E63" s="43">
        <v>8748.8925376012758</v>
      </c>
      <c r="F63" s="43">
        <v>7704.7837086353156</v>
      </c>
      <c r="H63">
        <v>1979</v>
      </c>
      <c r="I63" s="21">
        <f t="shared" si="0"/>
        <v>0.17610869750611943</v>
      </c>
      <c r="J63" s="21">
        <f t="shared" si="1"/>
        <v>0.32271075451203252</v>
      </c>
      <c r="K63" s="21">
        <f t="shared" si="2"/>
        <v>0.22701344564855858</v>
      </c>
      <c r="L63" s="21">
        <f t="shared" si="3"/>
        <v>0.31435510810313061</v>
      </c>
    </row>
    <row r="64" spans="2:12">
      <c r="B64">
        <v>1970</v>
      </c>
      <c r="C64" s="43">
        <v>1356.990836041929</v>
      </c>
      <c r="D64" s="43">
        <v>1911.0370416154035</v>
      </c>
      <c r="E64" s="43">
        <v>8743.9010466696127</v>
      </c>
      <c r="F64" s="43">
        <v>7994.2705955364863</v>
      </c>
      <c r="H64">
        <v>1980</v>
      </c>
      <c r="I64" s="21">
        <f t="shared" si="0"/>
        <v>0.1316131224974508</v>
      </c>
      <c r="J64" s="21">
        <f t="shared" si="1"/>
        <v>0.25845675860654477</v>
      </c>
      <c r="K64" s="21">
        <f t="shared" si="2"/>
        <v>0.22633206853565571</v>
      </c>
      <c r="L64" s="21">
        <f t="shared" si="3"/>
        <v>0.27589044218961939</v>
      </c>
    </row>
    <row r="65" spans="2:12">
      <c r="B65">
        <v>1971</v>
      </c>
      <c r="C65" s="43">
        <v>1382.1645946892859</v>
      </c>
      <c r="D65" s="43">
        <v>1956.4304396168241</v>
      </c>
      <c r="E65" s="43">
        <v>8913.3510330219106</v>
      </c>
      <c r="F65" s="43">
        <v>8233.8876782202351</v>
      </c>
      <c r="H65">
        <v>1981</v>
      </c>
      <c r="I65" s="21">
        <f t="shared" si="0"/>
        <v>9.1746643457535873E-2</v>
      </c>
      <c r="J65" s="21">
        <f t="shared" si="1"/>
        <v>0.25069970638058892</v>
      </c>
      <c r="K65" s="21">
        <f t="shared" si="2"/>
        <v>0.20602801099178347</v>
      </c>
      <c r="L65" s="21">
        <f t="shared" si="3"/>
        <v>0.23496185196815647</v>
      </c>
    </row>
    <row r="66" spans="2:12">
      <c r="B66">
        <v>1972</v>
      </c>
      <c r="C66" s="43">
        <v>1396.8726389512688</v>
      </c>
      <c r="D66" s="43">
        <v>1999.0243806388532</v>
      </c>
      <c r="E66" s="43">
        <v>9235.1291631222211</v>
      </c>
      <c r="F66" s="43">
        <v>8516.5780430980831</v>
      </c>
      <c r="H66">
        <v>1982</v>
      </c>
      <c r="I66" s="21">
        <f t="shared" si="0"/>
        <v>8.2236126102705212E-2</v>
      </c>
      <c r="J66" s="21">
        <f t="shared" si="1"/>
        <v>0.25209856483460313</v>
      </c>
      <c r="K66" s="21">
        <f t="shared" si="2"/>
        <v>0.12455352922532417</v>
      </c>
      <c r="L66" s="21">
        <f t="shared" si="3"/>
        <v>0.20136224489811697</v>
      </c>
    </row>
    <row r="67" spans="2:12">
      <c r="B67">
        <v>1973</v>
      </c>
      <c r="C67" s="43">
        <v>1410.1163634398333</v>
      </c>
      <c r="D67" s="43">
        <v>2115.2056574881003</v>
      </c>
      <c r="E67" s="43">
        <v>9648.4600291292154</v>
      </c>
      <c r="F67" s="43">
        <v>8926.9662006276085</v>
      </c>
      <c r="H67">
        <v>1983</v>
      </c>
      <c r="I67" s="21">
        <f t="shared" si="0"/>
        <v>4.7617801983102462E-2</v>
      </c>
      <c r="J67" s="21">
        <f t="shared" si="1"/>
        <v>0.21232376067833297</v>
      </c>
      <c r="K67" s="21">
        <f t="shared" si="2"/>
        <v>8.1593496188527417E-2</v>
      </c>
      <c r="L67" s="21">
        <f t="shared" si="3"/>
        <v>0.16342662327289903</v>
      </c>
    </row>
    <row r="68" spans="2:12">
      <c r="B68">
        <v>1974</v>
      </c>
      <c r="C68" s="43">
        <v>1437.6213864057531</v>
      </c>
      <c r="D68" s="43">
        <v>2115.6823597454586</v>
      </c>
      <c r="E68" s="43">
        <v>9632.5524376631038</v>
      </c>
      <c r="F68" s="43">
        <v>9124.9734227770186</v>
      </c>
      <c r="H68">
        <v>1984</v>
      </c>
      <c r="I68" s="21">
        <f t="shared" si="0"/>
        <v>1.9476729528744175E-2</v>
      </c>
      <c r="J68" s="21">
        <f t="shared" si="1"/>
        <v>0.25079351140359663</v>
      </c>
      <c r="K68" s="21">
        <f t="shared" si="2"/>
        <v>0.13273731740243949</v>
      </c>
      <c r="L68" s="21">
        <f t="shared" si="3"/>
        <v>0.16178526022581458</v>
      </c>
    </row>
    <row r="69" spans="2:12">
      <c r="B69">
        <v>1975</v>
      </c>
      <c r="C69" s="43">
        <v>1418.1792747343918</v>
      </c>
      <c r="D69" s="43">
        <v>2147.0997311293418</v>
      </c>
      <c r="E69" s="43">
        <v>9535.2154291112802</v>
      </c>
      <c r="F69" s="43">
        <v>9095.7628690145157</v>
      </c>
      <c r="H69">
        <v>1985</v>
      </c>
      <c r="I69" s="21">
        <f t="shared" si="0"/>
        <v>3.548026301727366E-2</v>
      </c>
      <c r="J69" s="21">
        <f t="shared" si="1"/>
        <v>0.26286535492561558</v>
      </c>
      <c r="K69" s="21">
        <f t="shared" si="2"/>
        <v>0.1687807697318211</v>
      </c>
      <c r="L69" s="21">
        <f t="shared" si="3"/>
        <v>0.1861353945980431</v>
      </c>
    </row>
    <row r="70" spans="2:12">
      <c r="B70">
        <v>1976</v>
      </c>
      <c r="C70" s="43">
        <v>1472.2934736955951</v>
      </c>
      <c r="D70" s="43">
        <v>2209.7289331608958</v>
      </c>
      <c r="E70" s="43">
        <v>9869.4526577847791</v>
      </c>
      <c r="F70" s="43">
        <v>9429.7365322434889</v>
      </c>
      <c r="H70">
        <v>1986</v>
      </c>
      <c r="I70" s="21">
        <f t="shared" si="0"/>
        <v>-9.2405924958711451E-3</v>
      </c>
      <c r="J70" s="21">
        <f t="shared" si="1"/>
        <v>0.25455028362597476</v>
      </c>
      <c r="K70" s="21">
        <f t="shared" si="2"/>
        <v>0.15119165756839067</v>
      </c>
      <c r="L70" s="21">
        <f t="shared" si="3"/>
        <v>0.17348874815459492</v>
      </c>
    </row>
    <row r="71" spans="2:12">
      <c r="B71">
        <v>1977</v>
      </c>
      <c r="C71" s="43">
        <v>1492.1557430920727</v>
      </c>
      <c r="D71" s="43">
        <v>2272.3431089518003</v>
      </c>
      <c r="E71" s="43">
        <v>10135.878606014448</v>
      </c>
      <c r="F71" s="43">
        <v>9652.6016180732695</v>
      </c>
      <c r="H71">
        <v>1987</v>
      </c>
      <c r="I71" s="21">
        <f t="shared" si="0"/>
        <v>-3.4247269776526736E-2</v>
      </c>
      <c r="J71" s="21">
        <f t="shared" si="1"/>
        <v>0.2561544680513384</v>
      </c>
      <c r="K71" s="21">
        <f t="shared" si="2"/>
        <v>0.14150779091646318</v>
      </c>
      <c r="L71" s="21">
        <f t="shared" si="3"/>
        <v>0.17100310821951478</v>
      </c>
    </row>
    <row r="72" spans="2:12">
      <c r="B72">
        <v>1978</v>
      </c>
      <c r="C72" s="43">
        <v>1486.7125620698666</v>
      </c>
      <c r="D72" s="43">
        <v>2347.9470040875221</v>
      </c>
      <c r="E72" s="43">
        <v>10479.146484434614</v>
      </c>
      <c r="F72" s="43">
        <v>9887.9622635353571</v>
      </c>
      <c r="H72">
        <v>1988</v>
      </c>
      <c r="I72" s="21">
        <f t="shared" si="0"/>
        <v>-1.8354815051373537E-2</v>
      </c>
      <c r="J72" s="21">
        <f t="shared" si="1"/>
        <v>0.26388779334107648</v>
      </c>
      <c r="K72" s="21">
        <f t="shared" si="2"/>
        <v>0.12337861390226038</v>
      </c>
      <c r="L72" s="21">
        <f t="shared" si="3"/>
        <v>0.17850199094793609</v>
      </c>
    </row>
    <row r="73" spans="2:12">
      <c r="B73">
        <v>1979</v>
      </c>
      <c r="C73" s="43">
        <v>1512.0458662064307</v>
      </c>
      <c r="D73" s="43">
        <v>2381.1040875431195</v>
      </c>
      <c r="E73" s="43">
        <v>10735.008778171103</v>
      </c>
      <c r="F73" s="43">
        <v>10126.82182427461</v>
      </c>
      <c r="H73">
        <v>1989</v>
      </c>
      <c r="I73" s="21">
        <f t="shared" si="0"/>
        <v>-3.2206425823264759E-2</v>
      </c>
      <c r="J73" s="21">
        <f t="shared" si="1"/>
        <v>0.27305448128041604</v>
      </c>
      <c r="K73" s="21">
        <f t="shared" si="2"/>
        <v>0.10966287452112064</v>
      </c>
      <c r="L73" s="21">
        <f t="shared" si="3"/>
        <v>0.17568685304618403</v>
      </c>
    </row>
    <row r="74" spans="2:12">
      <c r="B74">
        <v>1980</v>
      </c>
      <c r="C74" s="43">
        <v>1535.5886371738336</v>
      </c>
      <c r="D74" s="43">
        <v>2404.9574809683613</v>
      </c>
      <c r="E74" s="43">
        <v>10722.926257633431</v>
      </c>
      <c r="F74" s="43">
        <v>10199.81344512252</v>
      </c>
      <c r="H74">
        <v>1990</v>
      </c>
      <c r="I74" s="21">
        <f t="shared" si="0"/>
        <v>-5.9873671342277654E-2</v>
      </c>
      <c r="J74" s="21">
        <f t="shared" si="1"/>
        <v>0.28746809694349779</v>
      </c>
      <c r="K74" s="21">
        <f t="shared" si="2"/>
        <v>0.10786080130940684</v>
      </c>
      <c r="L74" s="21">
        <f t="shared" si="3"/>
        <v>0.16575625069543548</v>
      </c>
    </row>
    <row r="75" spans="2:12">
      <c r="B75">
        <v>1981</v>
      </c>
      <c r="C75" s="43">
        <v>1508.9735569578734</v>
      </c>
      <c r="D75" s="43">
        <v>2446.9069763828084</v>
      </c>
      <c r="E75" s="43">
        <v>10749.751017626973</v>
      </c>
      <c r="F75" s="43">
        <v>10168.537175992646</v>
      </c>
      <c r="H75">
        <v>1991</v>
      </c>
      <c r="I75" s="21">
        <f t="shared" si="0"/>
        <v>-6.3123905331633048E-2</v>
      </c>
      <c r="J75" s="21">
        <f t="shared" si="1"/>
        <v>0.27792321078912285</v>
      </c>
      <c r="K75" s="21">
        <f t="shared" si="2"/>
        <v>9.3054815779106362E-2</v>
      </c>
      <c r="L75" s="21">
        <f t="shared" si="3"/>
        <v>0.16187465520006353</v>
      </c>
    </row>
    <row r="76" spans="2:12">
      <c r="B76">
        <v>1982</v>
      </c>
      <c r="C76" s="43">
        <v>1511.7460334374839</v>
      </c>
      <c r="D76" s="43">
        <v>2502.9755580672895</v>
      </c>
      <c r="E76" s="43">
        <v>10385.397093240808</v>
      </c>
      <c r="F76" s="43">
        <v>10231.495316706325</v>
      </c>
      <c r="H76">
        <v>1992</v>
      </c>
      <c r="I76" s="21">
        <f t="shared" si="0"/>
        <v>-8.8673114971805564E-2</v>
      </c>
      <c r="J76" s="21">
        <f t="shared" si="1"/>
        <v>0.26420602323095055</v>
      </c>
      <c r="K76" s="21">
        <f t="shared" si="2"/>
        <v>0.14609699642625551</v>
      </c>
      <c r="L76" s="21">
        <f t="shared" si="3"/>
        <v>0.14885551204554981</v>
      </c>
    </row>
    <row r="77" spans="2:12">
      <c r="B77">
        <v>1983</v>
      </c>
      <c r="C77" s="43">
        <v>1477.2630052072439</v>
      </c>
      <c r="D77" s="43">
        <v>2564.3140772940596</v>
      </c>
      <c r="E77" s="43">
        <v>10435.711615741129</v>
      </c>
      <c r="F77" s="43">
        <v>10385.870142867479</v>
      </c>
      <c r="H77">
        <v>1993</v>
      </c>
      <c r="I77" s="21">
        <f t="shared" si="0"/>
        <v>-8.2395342263555618E-2</v>
      </c>
      <c r="J77" s="21">
        <f t="shared" si="1"/>
        <v>0.2595616978239712</v>
      </c>
      <c r="K77" s="21">
        <f t="shared" si="2"/>
        <v>0.15461857133964924</v>
      </c>
      <c r="L77" s="21">
        <f t="shared" si="3"/>
        <v>0.11956361690880381</v>
      </c>
    </row>
    <row r="78" spans="2:12">
      <c r="B78">
        <v>1984</v>
      </c>
      <c r="C78" s="43">
        <v>1465.6215493135162</v>
      </c>
      <c r="D78" s="43">
        <v>2646.2817677606695</v>
      </c>
      <c r="E78" s="43">
        <v>10911.151607976833</v>
      </c>
      <c r="F78" s="43">
        <v>10601.259622534641</v>
      </c>
      <c r="H78">
        <v>1994</v>
      </c>
      <c r="I78" s="21">
        <f t="shared" si="0"/>
        <v>-7.7703611357698987E-2</v>
      </c>
      <c r="J78" s="21">
        <f t="shared" si="1"/>
        <v>0.25209956075552575</v>
      </c>
      <c r="K78" s="21">
        <f t="shared" si="2"/>
        <v>0.1350103958537921</v>
      </c>
      <c r="L78" s="21">
        <f t="shared" si="3"/>
        <v>0.11000147068882533</v>
      </c>
    </row>
    <row r="79" spans="2:12">
      <c r="B79">
        <v>1985</v>
      </c>
      <c r="C79" s="43">
        <v>1468.4966484076144</v>
      </c>
      <c r="D79" s="43">
        <v>2711.49786401335</v>
      </c>
      <c r="E79" s="43">
        <v>11144.576428795419</v>
      </c>
      <c r="F79" s="43">
        <v>10788.806279808761</v>
      </c>
      <c r="H79">
        <v>1995</v>
      </c>
      <c r="I79" s="21">
        <f t="shared" si="0"/>
        <v>-7.4941855685729614E-2</v>
      </c>
      <c r="J79" s="21">
        <f t="shared" si="1"/>
        <v>0.26439975796977927</v>
      </c>
      <c r="K79" s="21">
        <f t="shared" si="2"/>
        <v>0.12031404760627691</v>
      </c>
      <c r="L79" s="21">
        <f t="shared" si="3"/>
        <v>0.11471606813694325</v>
      </c>
    </row>
    <row r="80" spans="2:12">
      <c r="B80">
        <v>1986</v>
      </c>
      <c r="C80" s="43">
        <v>1458.6886096708436</v>
      </c>
      <c r="D80" s="43">
        <v>2772.2160598335245</v>
      </c>
      <c r="E80" s="43">
        <v>11361.631564408019</v>
      </c>
      <c r="F80" s="43">
        <v>11065.689718650063</v>
      </c>
      <c r="H80">
        <v>1996</v>
      </c>
      <c r="I80" s="21">
        <f t="shared" si="0"/>
        <v>-3.8504423117392821E-2</v>
      </c>
      <c r="J80" s="21">
        <f t="shared" si="1"/>
        <v>0.2854856616952734</v>
      </c>
      <c r="K80" s="21">
        <f t="shared" si="2"/>
        <v>0.11989738419332976</v>
      </c>
      <c r="L80" s="21">
        <f t="shared" si="3"/>
        <v>0.10420895419125872</v>
      </c>
    </row>
    <row r="81" spans="2:15">
      <c r="B81">
        <v>1987</v>
      </c>
      <c r="C81" s="43">
        <v>1441.0534828098048</v>
      </c>
      <c r="D81" s="43">
        <v>2854.4139492554732</v>
      </c>
      <c r="E81" s="43">
        <v>11570.184396548993</v>
      </c>
      <c r="F81" s="43">
        <v>11303.226497168516</v>
      </c>
      <c r="H81">
        <v>1997</v>
      </c>
      <c r="I81" s="21">
        <f t="shared" si="0"/>
        <v>-1.7552371836296397E-2</v>
      </c>
      <c r="J81" s="21">
        <f t="shared" si="1"/>
        <v>0.2829272392464065</v>
      </c>
      <c r="K81" s="21">
        <f t="shared" si="2"/>
        <v>0.1327468072791205</v>
      </c>
      <c r="L81" s="21">
        <f t="shared" si="3"/>
        <v>0.11037830342462923</v>
      </c>
    </row>
    <row r="82" spans="2:15">
      <c r="B82">
        <v>1988</v>
      </c>
      <c r="C82" s="43">
        <v>1459.4242279585205</v>
      </c>
      <c r="D82" s="43">
        <v>2967.5415578779698</v>
      </c>
      <c r="E82" s="43">
        <v>11772.049052562901</v>
      </c>
      <c r="F82" s="43">
        <v>11652.983213994479</v>
      </c>
      <c r="H82">
        <v>1998</v>
      </c>
      <c r="I82" s="21">
        <f t="shared" si="0"/>
        <v>-1.7139428033409541E-2</v>
      </c>
      <c r="J82" s="21">
        <f t="shared" si="1"/>
        <v>0.23213570867817426</v>
      </c>
      <c r="K82" s="21">
        <f t="shared" si="2"/>
        <v>0.13875709235808739</v>
      </c>
      <c r="L82" s="21">
        <f t="shared" si="3"/>
        <v>0.10605156218031965</v>
      </c>
    </row>
    <row r="83" spans="2:15">
      <c r="B83">
        <v>1989</v>
      </c>
      <c r="C83" s="43">
        <v>1463.3482731750792</v>
      </c>
      <c r="D83" s="43">
        <v>3031.2752290418844</v>
      </c>
      <c r="E83" s="43">
        <v>11912.240698794809</v>
      </c>
      <c r="F83" s="43">
        <v>11905.971281940832</v>
      </c>
      <c r="H83">
        <v>1999</v>
      </c>
      <c r="I83" s="21">
        <f t="shared" si="0"/>
        <v>-1.1262533945305788E-2</v>
      </c>
      <c r="J83" s="21">
        <f t="shared" si="1"/>
        <v>0.24176069945961431</v>
      </c>
      <c r="K83" s="21">
        <f t="shared" si="2"/>
        <v>0.14467350806420262</v>
      </c>
      <c r="L83" s="21">
        <f t="shared" si="3"/>
        <v>0.10409778759468188</v>
      </c>
    </row>
    <row r="84" spans="2:15">
      <c r="B84">
        <v>1990</v>
      </c>
      <c r="C84" s="43">
        <v>1443.6473077947514</v>
      </c>
      <c r="D84" s="43">
        <v>3096.3060312523644</v>
      </c>
      <c r="E84" s="43">
        <v>11879.509676163452</v>
      </c>
      <c r="F84" s="43">
        <v>11890.496279578922</v>
      </c>
      <c r="H84">
        <v>2000</v>
      </c>
      <c r="I84" s="21">
        <f t="shared" si="0"/>
        <v>1.3962880896840798E-2</v>
      </c>
      <c r="J84" s="21">
        <f t="shared" si="1"/>
        <v>0.26409595983307782</v>
      </c>
      <c r="K84" s="21">
        <f t="shared" si="2"/>
        <v>0.17570093204806106</v>
      </c>
      <c r="L84" s="21">
        <f t="shared" si="3"/>
        <v>0.1443766158583123</v>
      </c>
    </row>
    <row r="85" spans="2:15">
      <c r="B85">
        <v>1991</v>
      </c>
      <c r="C85" s="43">
        <v>1413.721253000527</v>
      </c>
      <c r="D85" s="43">
        <v>3126.9592197614229</v>
      </c>
      <c r="E85" s="43">
        <v>11750.067118243513</v>
      </c>
      <c r="F85" s="43">
        <v>11814.565625245483</v>
      </c>
      <c r="H85">
        <v>2001</v>
      </c>
      <c r="I85" s="21">
        <f t="shared" si="0"/>
        <v>5.3228248449215268E-2</v>
      </c>
      <c r="J85" s="21">
        <f t="shared" si="1"/>
        <v>0.27335992373529416</v>
      </c>
      <c r="K85" s="21">
        <f t="shared" si="2"/>
        <v>0.18021754163483855</v>
      </c>
      <c r="L85" s="21">
        <f t="shared" si="3"/>
        <v>0.16660097482606764</v>
      </c>
    </row>
    <row r="86" spans="2:15">
      <c r="B86">
        <v>1992</v>
      </c>
      <c r="C86" s="43">
        <v>1377.6948036063109</v>
      </c>
      <c r="D86" s="43">
        <v>3164.2767765085173</v>
      </c>
      <c r="E86" s="43">
        <v>11902.672415257255</v>
      </c>
      <c r="F86" s="43">
        <v>11754.50979106629</v>
      </c>
      <c r="H86">
        <v>2002</v>
      </c>
      <c r="I86" s="21">
        <f t="shared" si="0"/>
        <v>0.11251178999903906</v>
      </c>
      <c r="J86" s="21">
        <f t="shared" si="1"/>
        <v>0.32316540225300261</v>
      </c>
      <c r="K86" s="21">
        <f t="shared" si="2"/>
        <v>0.17268902630687705</v>
      </c>
      <c r="L86" s="21">
        <f t="shared" si="3"/>
        <v>0.1816216703693144</v>
      </c>
    </row>
    <row r="87" spans="2:15">
      <c r="B87">
        <v>1993</v>
      </c>
      <c r="C87" s="43">
        <v>1355.5434142799043</v>
      </c>
      <c r="D87" s="43">
        <v>3229.9117929504159</v>
      </c>
      <c r="E87" s="43">
        <v>12049.266436679605</v>
      </c>
      <c r="F87" s="43">
        <v>11627.64234189387</v>
      </c>
      <c r="H87">
        <v>2003</v>
      </c>
      <c r="I87" s="21">
        <f t="shared" si="0"/>
        <v>0.15832663828449822</v>
      </c>
      <c r="J87" s="21">
        <f t="shared" si="1"/>
        <v>0.38778258078724503</v>
      </c>
      <c r="K87" s="21">
        <f t="shared" si="2"/>
        <v>0.17520979062268399</v>
      </c>
      <c r="L87" s="21">
        <f t="shared" si="3"/>
        <v>0.20476057110702217</v>
      </c>
    </row>
    <row r="88" spans="2:15">
      <c r="B88">
        <v>1994</v>
      </c>
      <c r="C88" s="43">
        <v>1351.7374620481901</v>
      </c>
      <c r="D88" s="43">
        <v>3313.4082390484905</v>
      </c>
      <c r="E88" s="43">
        <v>12384.270505790526</v>
      </c>
      <c r="F88" s="43">
        <v>11767.413772167512</v>
      </c>
      <c r="H88">
        <v>2004</v>
      </c>
      <c r="I88" s="21">
        <f t="shared" si="0"/>
        <v>0.20144967662647098</v>
      </c>
      <c r="J88" s="21">
        <f t="shared" si="1"/>
        <v>0.42934778100479626</v>
      </c>
      <c r="K88" s="21">
        <f t="shared" si="2"/>
        <v>0.1766491102134779</v>
      </c>
      <c r="L88" s="21">
        <f t="shared" si="3"/>
        <v>0.21281907986618145</v>
      </c>
    </row>
    <row r="89" spans="2:15">
      <c r="B89">
        <v>1995</v>
      </c>
      <c r="C89" s="43">
        <v>1358.4447845076734</v>
      </c>
      <c r="D89" s="43">
        <v>3428.4172429940531</v>
      </c>
      <c r="E89" s="43">
        <v>12485.425527801302</v>
      </c>
      <c r="F89" s="43">
        <v>12026.455716119584</v>
      </c>
      <c r="H89">
        <v>2005</v>
      </c>
      <c r="I89" s="21">
        <f t="shared" si="0"/>
        <v>0.22828476577227061</v>
      </c>
      <c r="J89" s="21">
        <f t="shared" si="1"/>
        <v>0.45184248933348808</v>
      </c>
      <c r="K89" s="21">
        <f t="shared" si="2"/>
        <v>0.19420648739255217</v>
      </c>
      <c r="L89" s="21">
        <f t="shared" si="3"/>
        <v>0.20363411944804338</v>
      </c>
    </row>
    <row r="90" spans="2:15">
      <c r="B90">
        <v>1996</v>
      </c>
      <c r="C90" s="43">
        <v>1402.5226462475559</v>
      </c>
      <c r="D90" s="43">
        <v>3563.6439960373618</v>
      </c>
      <c r="E90" s="43">
        <v>12723.861469148909</v>
      </c>
      <c r="F90" s="43">
        <v>12218.83367163555</v>
      </c>
      <c r="H90">
        <v>2006</v>
      </c>
      <c r="I90" s="21">
        <f t="shared" si="0"/>
        <v>0.23576882072221841</v>
      </c>
      <c r="J90" s="21">
        <f t="shared" si="1"/>
        <v>0.47692351645004699</v>
      </c>
      <c r="K90" s="21">
        <f t="shared" si="2"/>
        <v>0.19697295121482175</v>
      </c>
      <c r="L90" s="21">
        <f t="shared" si="3"/>
        <v>0.21451206148565527</v>
      </c>
    </row>
    <row r="91" spans="2:15">
      <c r="B91">
        <v>1997</v>
      </c>
      <c r="C91" s="43">
        <v>1415.7595762435371</v>
      </c>
      <c r="D91" s="43">
        <v>3662.0054075847565</v>
      </c>
      <c r="E91" s="43">
        <v>13106.08943482157</v>
      </c>
      <c r="F91" s="43">
        <v>12550.857461150292</v>
      </c>
      <c r="H91">
        <v>2007</v>
      </c>
      <c r="I91" s="21">
        <f t="shared" si="0"/>
        <v>0.27256141217805746</v>
      </c>
      <c r="J91" s="21">
        <f t="shared" si="1"/>
        <v>0.49744185042204142</v>
      </c>
      <c r="K91" s="21">
        <f t="shared" si="2"/>
        <v>0.18209242600502329</v>
      </c>
      <c r="L91" s="21">
        <f t="shared" si="3"/>
        <v>0.20990041751363547</v>
      </c>
    </row>
    <row r="92" spans="2:15">
      <c r="B92">
        <v>1998</v>
      </c>
      <c r="C92" s="43">
        <v>1434.4105314332112</v>
      </c>
      <c r="D92" s="43">
        <v>3656.4139204479056</v>
      </c>
      <c r="E92" s="43">
        <v>13405.504350193307</v>
      </c>
      <c r="F92" s="43">
        <v>12888.800287899636</v>
      </c>
      <c r="H92">
        <v>2008</v>
      </c>
      <c r="I92" s="21">
        <f t="shared" si="0"/>
        <v>0.29109103409128273</v>
      </c>
      <c r="J92" s="21">
        <f t="shared" si="1"/>
        <v>0.55396456651344839</v>
      </c>
      <c r="K92" s="21">
        <f t="shared" si="2"/>
        <v>0.15102447611217149</v>
      </c>
      <c r="L92" s="21">
        <f t="shared" si="3"/>
        <v>0.17334741409344506</v>
      </c>
    </row>
    <row r="93" spans="2:15">
      <c r="B93">
        <v>1999</v>
      </c>
      <c r="C93" s="43">
        <v>1446.8672635746402</v>
      </c>
      <c r="D93" s="43">
        <v>3764.1184486696529</v>
      </c>
      <c r="E93" s="43">
        <v>13635.626349594622</v>
      </c>
      <c r="F93" s="43">
        <v>13145.356551556692</v>
      </c>
      <c r="H93">
        <v>2009</v>
      </c>
      <c r="I93" s="21">
        <f t="shared" si="0"/>
        <v>0.3180882651029735</v>
      </c>
      <c r="J93" s="21">
        <f t="shared" si="1"/>
        <v>0.58528496979249156</v>
      </c>
      <c r="K93" s="21">
        <f t="shared" si="2"/>
        <v>7.7320016098975597E-2</v>
      </c>
      <c r="L93" s="21">
        <f t="shared" si="3"/>
        <v>9.756638436117139E-2</v>
      </c>
    </row>
    <row r="94" spans="2:15">
      <c r="B94">
        <v>2000</v>
      </c>
      <c r="C94" s="43">
        <v>1463.8047832105344</v>
      </c>
      <c r="D94" s="43">
        <v>3914.0279445129054</v>
      </c>
      <c r="E94" s="43">
        <v>13966.750598539331</v>
      </c>
      <c r="F94" s="43">
        <v>13607.205893300379</v>
      </c>
      <c r="H94">
        <v>2010</v>
      </c>
      <c r="I94" s="21">
        <f t="shared" si="0"/>
        <v>0.33717349899024485</v>
      </c>
      <c r="J94" s="21">
        <f t="shared" si="1"/>
        <v>0.63602347319874331</v>
      </c>
      <c r="K94" s="21">
        <f t="shared" si="2"/>
        <v>7.7858379720575258E-2</v>
      </c>
      <c r="L94" s="21">
        <f t="shared" si="3"/>
        <v>7.8913263296776351E-2</v>
      </c>
    </row>
    <row r="95" spans="2:15">
      <c r="B95">
        <v>2001</v>
      </c>
      <c r="C95" s="43">
        <v>1488.9711590931749</v>
      </c>
      <c r="D95" s="43">
        <v>3981.7445535987804</v>
      </c>
      <c r="E95" s="43">
        <v>13867.63532833771</v>
      </c>
      <c r="F95" s="43">
        <v>13782.88377555793</v>
      </c>
    </row>
    <row r="96" spans="2:15">
      <c r="B96">
        <v>2002</v>
      </c>
      <c r="C96" s="43">
        <f>(1+(I98-I97)/I97)*C95</f>
        <v>1532.7017120324315</v>
      </c>
      <c r="D96" s="43">
        <f>(1+(J98-J97)/J97)*D95</f>
        <v>4186.8615538287268</v>
      </c>
      <c r="E96" s="43">
        <f>(1+(K98-K97)/K97)*E95</f>
        <v>13958.133325097755</v>
      </c>
      <c r="F96" s="43">
        <f>(1+(L98-L97)/L97)*F95</f>
        <v>13889.38349369221</v>
      </c>
      <c r="N96" t="s">
        <v>1007</v>
      </c>
      <c r="O96" t="s">
        <v>1008</v>
      </c>
    </row>
    <row r="97" spans="2:14">
      <c r="B97">
        <v>2003</v>
      </c>
      <c r="C97" s="43">
        <f t="shared" ref="C97:C104" si="4">(1+(I99-I98)/I98)*C96</f>
        <v>1570.1620461115324</v>
      </c>
      <c r="D97" s="43">
        <f t="shared" ref="D97:D104" si="5">(1+(J99-J98)/J98)*D96</f>
        <v>4482.415323735886</v>
      </c>
      <c r="E97" s="43">
        <f t="shared" ref="E97:E104" si="6">(1+(K99-K98)/K98)*E96</f>
        <v>14160.415886207173</v>
      </c>
      <c r="F97" s="43">
        <f t="shared" ref="F97:F104" si="7">(1+(L99-L98)/L98)*F96</f>
        <v>14008.525028448252</v>
      </c>
      <c r="H97">
        <v>2001</v>
      </c>
      <c r="I97">
        <v>1547.4931185382561</v>
      </c>
      <c r="J97" s="88">
        <v>3921.5626923553705</v>
      </c>
      <c r="K97">
        <f>(M97+N97)/2</f>
        <v>16733.969306512307</v>
      </c>
      <c r="L97">
        <v>19611.15732563478</v>
      </c>
      <c r="M97" s="88">
        <v>5835.026854839185</v>
      </c>
      <c r="N97">
        <v>27632.911758185426</v>
      </c>
    </row>
    <row r="98" spans="2:14">
      <c r="B98">
        <v>2004</v>
      </c>
      <c r="C98" s="43">
        <f t="shared" si="4"/>
        <v>1624.0445366616846</v>
      </c>
      <c r="D98" s="43">
        <f t="shared" si="5"/>
        <v>4736.0127140469694</v>
      </c>
      <c r="E98" s="43">
        <f t="shared" si="6"/>
        <v>14571.94087128144</v>
      </c>
      <c r="F98" s="43">
        <f t="shared" si="7"/>
        <v>14271.743943564834</v>
      </c>
      <c r="H98">
        <v>2002</v>
      </c>
      <c r="I98">
        <v>1592.9424405953648</v>
      </c>
      <c r="J98" s="88">
        <v>4123.579462854269</v>
      </c>
      <c r="K98">
        <f t="shared" ref="K98:K106" si="8">(M98+N98)/2</f>
        <v>16843.172545869838</v>
      </c>
      <c r="L98">
        <v>19762.691849285842</v>
      </c>
      <c r="M98" s="88">
        <v>5759.069515291616</v>
      </c>
      <c r="N98">
        <v>27927.275576448061</v>
      </c>
    </row>
    <row r="99" spans="2:14">
      <c r="B99">
        <v>2005</v>
      </c>
      <c r="C99" s="43">
        <f t="shared" si="4"/>
        <v>1668.5570339535702</v>
      </c>
      <c r="D99" s="43">
        <f t="shared" si="5"/>
        <v>4977.5218245423403</v>
      </c>
      <c r="E99" s="43">
        <f t="shared" si="6"/>
        <v>14910.176163156895</v>
      </c>
      <c r="F99" s="43">
        <f t="shared" si="7"/>
        <v>14475.452435952484</v>
      </c>
      <c r="H99">
        <v>2003</v>
      </c>
      <c r="I99">
        <v>1631.8751014810584</v>
      </c>
      <c r="J99" s="88">
        <v>4414.6661013995126</v>
      </c>
      <c r="K99">
        <f t="shared" si="8"/>
        <v>17087.265362612045</v>
      </c>
      <c r="L99">
        <v>19932.213947865952</v>
      </c>
      <c r="M99" s="88">
        <v>5795.2008384387191</v>
      </c>
      <c r="N99">
        <v>28379.32988678537</v>
      </c>
    </row>
    <row r="100" spans="2:14">
      <c r="B100">
        <v>2006</v>
      </c>
      <c r="C100" s="43">
        <f t="shared" si="4"/>
        <v>1733.1937565895473</v>
      </c>
      <c r="D100" s="43">
        <f t="shared" si="5"/>
        <v>5263.2296220035978</v>
      </c>
      <c r="E100" s="43">
        <f t="shared" si="6"/>
        <v>15230.118013575728</v>
      </c>
      <c r="F100" s="43">
        <f t="shared" si="7"/>
        <v>14839.92087148843</v>
      </c>
      <c r="H100">
        <v>2004</v>
      </c>
      <c r="I100">
        <v>1687.8753690663928</v>
      </c>
      <c r="J100" s="88">
        <v>4664.4305077634972</v>
      </c>
      <c r="K100">
        <f t="shared" si="8"/>
        <v>17583.849409282473</v>
      </c>
      <c r="L100">
        <v>20306.738440671175</v>
      </c>
      <c r="M100" s="88">
        <v>6073.9999924482927</v>
      </c>
      <c r="N100">
        <v>29093.698826116655</v>
      </c>
    </row>
    <row r="101" spans="2:14">
      <c r="B101">
        <v>2007</v>
      </c>
      <c r="C101" s="43">
        <f t="shared" si="4"/>
        <v>1801.6410056490838</v>
      </c>
      <c r="D101" s="43">
        <f t="shared" si="5"/>
        <v>5483.6401537892398</v>
      </c>
      <c r="E101" s="43">
        <f t="shared" si="6"/>
        <v>15492.609055447034</v>
      </c>
      <c r="F101" s="43">
        <f t="shared" si="7"/>
        <v>15185.287682399865</v>
      </c>
      <c r="H101">
        <v>2005</v>
      </c>
      <c r="I101">
        <v>1734.1373687213072</v>
      </c>
      <c r="J101" s="88">
        <v>4902.289341958819</v>
      </c>
      <c r="K101">
        <f t="shared" si="8"/>
        <v>17991.995344664632</v>
      </c>
      <c r="L101">
        <v>20596.587746363399</v>
      </c>
      <c r="M101" s="88">
        <v>6272.7849219590498</v>
      </c>
      <c r="N101">
        <v>29711.205767370215</v>
      </c>
    </row>
    <row r="102" spans="2:14">
      <c r="B102">
        <v>2008</v>
      </c>
      <c r="C102" s="43">
        <f t="shared" si="4"/>
        <v>1851.9545763395311</v>
      </c>
      <c r="D102" s="43">
        <f t="shared" si="5"/>
        <v>5681.9376728825682</v>
      </c>
      <c r="E102" s="43">
        <f t="shared" si="6"/>
        <v>15430.063621700687</v>
      </c>
      <c r="F102" s="43">
        <f t="shared" si="7"/>
        <v>15123.040488573888</v>
      </c>
      <c r="H102">
        <v>2006</v>
      </c>
      <c r="I102">
        <v>1801.3145486641063</v>
      </c>
      <c r="J102" s="88">
        <v>5183.6788244725667</v>
      </c>
      <c r="K102">
        <f t="shared" si="8"/>
        <v>18378.066724392731</v>
      </c>
      <c r="L102">
        <v>21115.176449998758</v>
      </c>
      <c r="M102" s="88">
        <v>6546.4888344312585</v>
      </c>
      <c r="N102">
        <v>30209.644614354205</v>
      </c>
    </row>
    <row r="103" spans="2:14">
      <c r="B103">
        <v>2009</v>
      </c>
      <c r="C103" s="43">
        <f t="shared" si="4"/>
        <v>1907.0987612793842</v>
      </c>
      <c r="D103" s="43">
        <f t="shared" si="5"/>
        <v>5967.200401194631</v>
      </c>
      <c r="E103" s="43">
        <f t="shared" si="6"/>
        <v>14689.933198464894</v>
      </c>
      <c r="F103" s="43">
        <f t="shared" si="7"/>
        <v>14427.901461430514</v>
      </c>
      <c r="H103">
        <v>2007</v>
      </c>
      <c r="I103">
        <v>1872.4520225202257</v>
      </c>
      <c r="J103" s="88">
        <v>5400.7579732772183</v>
      </c>
      <c r="K103">
        <f t="shared" si="8"/>
        <v>18694.812653594734</v>
      </c>
      <c r="L103">
        <v>21606.586155988443</v>
      </c>
      <c r="M103" s="88">
        <v>6841.698409657095</v>
      </c>
      <c r="N103">
        <v>30547.926897532376</v>
      </c>
    </row>
    <row r="104" spans="2:14">
      <c r="B104">
        <v>2010</v>
      </c>
      <c r="C104" s="43">
        <f t="shared" si="4"/>
        <v>1957.3609638042872</v>
      </c>
      <c r="D104" s="43">
        <f t="shared" si="5"/>
        <v>6403.4415919789417</v>
      </c>
      <c r="E104" s="43">
        <f t="shared" si="6"/>
        <v>15054.179170102978</v>
      </c>
      <c r="F104" s="43">
        <f t="shared" si="7"/>
        <v>14680.994914691839</v>
      </c>
      <c r="H104">
        <v>2008</v>
      </c>
      <c r="I104">
        <v>1924.7430987691264</v>
      </c>
      <c r="J104" s="88">
        <v>5596.0583353158081</v>
      </c>
      <c r="K104">
        <f t="shared" si="8"/>
        <v>18619.339557872703</v>
      </c>
      <c r="L104">
        <v>21518.016918151196</v>
      </c>
      <c r="M104" s="88">
        <v>7027.8881681676021</v>
      </c>
      <c r="N104">
        <v>30210.790947577807</v>
      </c>
    </row>
    <row r="105" spans="2:14">
      <c r="H105">
        <v>2009</v>
      </c>
      <c r="I105">
        <v>1982.0546499033978</v>
      </c>
      <c r="J105" s="88">
        <v>5877.009475653781</v>
      </c>
      <c r="K105">
        <f t="shared" si="8"/>
        <v>17726.229846519462</v>
      </c>
      <c r="L105">
        <v>20528.929217312219</v>
      </c>
      <c r="M105" s="88">
        <v>6457.0435707185579</v>
      </c>
      <c r="N105">
        <v>28995.416122320363</v>
      </c>
    </row>
    <row r="106" spans="2:14">
      <c r="H106">
        <v>2010</v>
      </c>
      <c r="I106">
        <v>2034.2923390317985</v>
      </c>
      <c r="J106" s="88">
        <v>6306.6571227139693</v>
      </c>
      <c r="K106">
        <f t="shared" si="8"/>
        <v>18165.762669895419</v>
      </c>
      <c r="L106">
        <v>20889.046563639848</v>
      </c>
      <c r="M106" s="88">
        <v>6767.0353988371871</v>
      </c>
      <c r="N106">
        <v>29564.489940953648</v>
      </c>
    </row>
    <row r="107" spans="2:14">
      <c r="I107" t="s">
        <v>248</v>
      </c>
      <c r="J107" t="s">
        <v>249</v>
      </c>
      <c r="K107" t="s">
        <v>250</v>
      </c>
      <c r="L107" t="s">
        <v>251</v>
      </c>
    </row>
    <row r="108" spans="2:14">
      <c r="I108" t="s">
        <v>1006</v>
      </c>
    </row>
  </sheetData>
  <phoneticPr fontId="2" type="noConversion"/>
  <pageMargins left="0.75" right="0.75" top="1" bottom="1" header="0.5" footer="0.5"/>
  <pageSetup paperSize="9" scale="52" orientation="portrait" horizontalDpi="4294967292" verticalDpi="4294967292"/>
  <rowBreaks count="1" manualBreakCount="1">
    <brk id="111" max="16383" man="1"/>
  </rowBreaks>
  <colBreaks count="1" manualBreakCount="1">
    <brk id="12" max="1048575" man="1"/>
  </colBreaks>
  <drawing r:id="rId1"/>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showGridLines="0" workbookViewId="0"/>
  </sheetViews>
  <sheetFormatPr baseColWidth="10" defaultColWidth="8.83203125" defaultRowHeight="12" x14ac:dyDescent="0"/>
  <cols>
    <col min="1" max="1" width="4.83203125" customWidth="1"/>
    <col min="2" max="2" width="21.5" customWidth="1"/>
    <col min="3" max="3" width="16.1640625" customWidth="1"/>
    <col min="9" max="9" width="4.5" customWidth="1"/>
  </cols>
  <sheetData>
    <row r="1" spans="1:1">
      <c r="A1" s="14" t="s">
        <v>1037</v>
      </c>
    </row>
    <row r="31" spans="2:2">
      <c r="B31" t="s">
        <v>275</v>
      </c>
    </row>
    <row r="32" spans="2:2">
      <c r="B32" t="s">
        <v>276</v>
      </c>
    </row>
    <row r="35" spans="2:8">
      <c r="C35" s="7" t="s">
        <v>274</v>
      </c>
      <c r="D35" s="7">
        <v>1986</v>
      </c>
      <c r="E35" s="7">
        <v>1994</v>
      </c>
      <c r="F35" s="7">
        <v>2002</v>
      </c>
      <c r="G35" s="7">
        <v>2003</v>
      </c>
      <c r="H35" s="7">
        <v>2004</v>
      </c>
    </row>
    <row r="36" spans="2:8">
      <c r="B36" t="s">
        <v>270</v>
      </c>
      <c r="C36" s="20">
        <f>(D36+E36+H36)/3</f>
        <v>5.666666666666667</v>
      </c>
      <c r="D36">
        <v>8</v>
      </c>
      <c r="E36">
        <v>6</v>
      </c>
      <c r="F36">
        <v>3</v>
      </c>
      <c r="G36">
        <v>3</v>
      </c>
      <c r="H36">
        <v>3</v>
      </c>
    </row>
    <row r="37" spans="2:8">
      <c r="B37" t="s">
        <v>271</v>
      </c>
      <c r="C37" s="20">
        <f>(D37+E37+H37)/3</f>
        <v>14.666666666666666</v>
      </c>
      <c r="D37">
        <v>18</v>
      </c>
      <c r="E37">
        <v>15</v>
      </c>
      <c r="F37">
        <v>13</v>
      </c>
      <c r="G37">
        <v>10</v>
      </c>
      <c r="H37">
        <v>11</v>
      </c>
    </row>
    <row r="38" spans="2:8">
      <c r="B38" t="s">
        <v>272</v>
      </c>
      <c r="C38" s="20">
        <f>(D38+E38+H38)/3</f>
        <v>48.333333333333336</v>
      </c>
      <c r="D38">
        <v>50</v>
      </c>
      <c r="E38">
        <v>49</v>
      </c>
      <c r="F38">
        <v>45</v>
      </c>
      <c r="G38">
        <v>43</v>
      </c>
      <c r="H38">
        <v>46</v>
      </c>
    </row>
    <row r="39" spans="2:8">
      <c r="B39" t="s">
        <v>273</v>
      </c>
      <c r="C39" s="20">
        <f>(D39+E39+H39)/3</f>
        <v>31</v>
      </c>
      <c r="D39">
        <v>24</v>
      </c>
      <c r="E39">
        <v>29</v>
      </c>
      <c r="F39">
        <v>39</v>
      </c>
      <c r="G39">
        <v>44</v>
      </c>
      <c r="H39">
        <v>40</v>
      </c>
    </row>
    <row r="42" spans="2:8">
      <c r="B42" s="14" t="s">
        <v>1027</v>
      </c>
    </row>
    <row r="43" spans="2:8">
      <c r="B43" t="s">
        <v>402</v>
      </c>
    </row>
    <row r="44" spans="2:8">
      <c r="B44" t="s">
        <v>402</v>
      </c>
      <c r="C44" t="s">
        <v>1011</v>
      </c>
      <c r="D44" t="s">
        <v>1012</v>
      </c>
      <c r="E44" t="s">
        <v>1013</v>
      </c>
      <c r="F44" t="s">
        <v>1014</v>
      </c>
      <c r="G44" t="s">
        <v>1015</v>
      </c>
      <c r="H44" t="s">
        <v>1016</v>
      </c>
    </row>
    <row r="45" spans="2:8">
      <c r="B45" t="s">
        <v>402</v>
      </c>
    </row>
    <row r="46" spans="2:8">
      <c r="B46" t="s">
        <v>1020</v>
      </c>
    </row>
    <row r="47" spans="2:8">
      <c r="B47" t="s">
        <v>1017</v>
      </c>
      <c r="C47">
        <v>6</v>
      </c>
      <c r="D47">
        <v>3</v>
      </c>
      <c r="E47">
        <v>2</v>
      </c>
      <c r="F47">
        <v>1</v>
      </c>
      <c r="G47">
        <v>0</v>
      </c>
      <c r="H47">
        <v>4</v>
      </c>
    </row>
    <row r="48" spans="2:8">
      <c r="B48" t="s">
        <v>1018</v>
      </c>
      <c r="C48">
        <v>17</v>
      </c>
      <c r="D48">
        <v>18</v>
      </c>
      <c r="E48">
        <v>12</v>
      </c>
      <c r="F48">
        <v>8</v>
      </c>
      <c r="G48">
        <v>8</v>
      </c>
      <c r="H48">
        <v>16</v>
      </c>
    </row>
    <row r="49" spans="2:8">
      <c r="B49" t="s">
        <v>1019</v>
      </c>
      <c r="C49">
        <v>77</v>
      </c>
      <c r="D49">
        <v>79</v>
      </c>
      <c r="E49">
        <v>85</v>
      </c>
      <c r="F49">
        <v>91</v>
      </c>
      <c r="G49">
        <v>92</v>
      </c>
      <c r="H49">
        <v>80</v>
      </c>
    </row>
    <row r="50" spans="2:8">
      <c r="B50" t="s">
        <v>1021</v>
      </c>
    </row>
    <row r="51" spans="2:8">
      <c r="B51" t="s">
        <v>1017</v>
      </c>
      <c r="C51">
        <v>8</v>
      </c>
      <c r="D51">
        <v>5</v>
      </c>
      <c r="E51">
        <v>4</v>
      </c>
      <c r="F51">
        <v>4</v>
      </c>
      <c r="G51">
        <v>0</v>
      </c>
      <c r="H51">
        <v>6</v>
      </c>
    </row>
    <row r="52" spans="2:8">
      <c r="B52" t="s">
        <v>1018</v>
      </c>
      <c r="C52">
        <v>17</v>
      </c>
      <c r="D52">
        <v>15</v>
      </c>
      <c r="E52">
        <v>13</v>
      </c>
      <c r="F52">
        <v>4</v>
      </c>
      <c r="G52">
        <v>11</v>
      </c>
      <c r="H52">
        <v>15</v>
      </c>
    </row>
    <row r="53" spans="2:8">
      <c r="B53" t="s">
        <v>1022</v>
      </c>
      <c r="C53">
        <v>76</v>
      </c>
      <c r="D53">
        <v>80</v>
      </c>
      <c r="E53">
        <v>83</v>
      </c>
      <c r="F53">
        <v>92</v>
      </c>
      <c r="G53">
        <v>89</v>
      </c>
      <c r="H53">
        <v>80</v>
      </c>
    </row>
    <row r="54" spans="2:8">
      <c r="B54" t="s">
        <v>1023</v>
      </c>
    </row>
    <row r="55" spans="2:8">
      <c r="B55" t="s">
        <v>1024</v>
      </c>
      <c r="C55">
        <v>28</v>
      </c>
      <c r="D55">
        <v>44</v>
      </c>
      <c r="E55">
        <v>54</v>
      </c>
      <c r="F55">
        <v>64</v>
      </c>
      <c r="G55">
        <v>63</v>
      </c>
      <c r="H55">
        <v>40</v>
      </c>
    </row>
    <row r="56" spans="2:8">
      <c r="B56" t="s">
        <v>1018</v>
      </c>
      <c r="C56">
        <v>47</v>
      </c>
      <c r="D56">
        <v>42</v>
      </c>
      <c r="E56">
        <v>35</v>
      </c>
      <c r="F56">
        <v>36</v>
      </c>
      <c r="G56">
        <v>34</v>
      </c>
      <c r="H56">
        <v>43</v>
      </c>
    </row>
    <row r="57" spans="2:8">
      <c r="B57" t="s">
        <v>1022</v>
      </c>
      <c r="C57">
        <v>25</v>
      </c>
      <c r="D57">
        <v>14</v>
      </c>
      <c r="E57">
        <v>11</v>
      </c>
      <c r="F57">
        <v>1</v>
      </c>
      <c r="G57">
        <v>3</v>
      </c>
      <c r="H57">
        <v>18</v>
      </c>
    </row>
    <row r="59" spans="2:8">
      <c r="B59" t="s">
        <v>1025</v>
      </c>
    </row>
    <row r="60" spans="2:8">
      <c r="B60" t="s">
        <v>1026</v>
      </c>
    </row>
  </sheetData>
  <phoneticPr fontId="2" type="noConversion"/>
  <pageMargins left="0.75" right="0.75" top="1" bottom="1" header="0.5" footer="0.5"/>
  <pageSetup paperSize="9" scale="88" orientation="portrait" horizontalDpi="4294967292" verticalDpi="4294967292"/>
  <rowBreaks count="1" manualBreakCount="1">
    <brk id="63" max="16383" man="1"/>
  </rowBreaks>
  <colBreaks count="1" manualBreakCount="1">
    <brk id="9" max="1048575" man="1"/>
  </colBreaks>
  <drawing r:id="rId1"/>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4"/>
  <sheetViews>
    <sheetView showGridLines="0" workbookViewId="0"/>
  </sheetViews>
  <sheetFormatPr baseColWidth="10" defaultColWidth="8.83203125" defaultRowHeight="12" x14ac:dyDescent="0"/>
  <cols>
    <col min="2" max="2" width="14.5" customWidth="1"/>
    <col min="3" max="3" width="12.5" bestFit="1" customWidth="1"/>
    <col min="4" max="4" width="10.83203125" customWidth="1"/>
  </cols>
  <sheetData>
    <row r="1" spans="1:1">
      <c r="A1" s="14" t="s">
        <v>1123</v>
      </c>
    </row>
    <row r="31" spans="2:2">
      <c r="B31" t="s">
        <v>297</v>
      </c>
    </row>
    <row r="32" spans="2:2">
      <c r="B32" t="s">
        <v>1124</v>
      </c>
    </row>
    <row r="33" spans="2:4">
      <c r="B33" t="s">
        <v>1125</v>
      </c>
    </row>
    <row r="35" spans="2:4">
      <c r="B35" t="s">
        <v>298</v>
      </c>
    </row>
    <row r="36" spans="2:4">
      <c r="B36" t="s">
        <v>506</v>
      </c>
    </row>
    <row r="37" spans="2:4">
      <c r="B37" t="s">
        <v>507</v>
      </c>
    </row>
    <row r="40" spans="2:4" ht="3" customHeight="1"/>
    <row r="41" spans="2:4" ht="3" customHeight="1">
      <c r="B41" s="7" t="s">
        <v>424</v>
      </c>
      <c r="C41" s="7" t="s">
        <v>295</v>
      </c>
      <c r="D41" s="7" t="s">
        <v>296</v>
      </c>
    </row>
    <row r="42" spans="2:4" ht="3" customHeight="1"/>
    <row r="43" spans="2:4" ht="3" customHeight="1">
      <c r="B43" s="54">
        <v>1918</v>
      </c>
      <c r="C43" s="17">
        <f>C44+(C44-C47)</f>
        <v>0.29266666666666674</v>
      </c>
      <c r="D43" s="17">
        <f>D44+(D44-D47)</f>
        <v>0.34700000000000003</v>
      </c>
    </row>
    <row r="44" spans="2:4" ht="3" customHeight="1">
      <c r="B44" s="54">
        <v>1922</v>
      </c>
      <c r="C44" s="17">
        <f>C76</f>
        <v>0.26333333333333331</v>
      </c>
      <c r="D44" s="17">
        <f>C75</f>
        <v>0.3</v>
      </c>
    </row>
    <row r="45" spans="2:4" ht="3" customHeight="1">
      <c r="B45" s="54">
        <v>1923</v>
      </c>
      <c r="C45" s="17">
        <f>C76</f>
        <v>0.26333333333333331</v>
      </c>
      <c r="D45" s="17">
        <f>C75</f>
        <v>0.3</v>
      </c>
    </row>
    <row r="46" spans="2:4" ht="3" customHeight="1">
      <c r="B46" s="54">
        <v>1924</v>
      </c>
      <c r="C46" s="17">
        <f>(C45+C47)/2</f>
        <v>0.24866666666666659</v>
      </c>
      <c r="D46" s="17">
        <f>(D45+D47)/2</f>
        <v>0.27649999999999997</v>
      </c>
    </row>
    <row r="47" spans="2:4" ht="3" customHeight="1">
      <c r="B47" s="54">
        <v>1929</v>
      </c>
      <c r="C47" s="17">
        <f>D76</f>
        <v>0.2339999999999999</v>
      </c>
      <c r="D47" s="17">
        <f>D75</f>
        <v>0.25299999999999995</v>
      </c>
    </row>
    <row r="48" spans="2:4" ht="3" customHeight="1">
      <c r="B48" s="54">
        <v>1931</v>
      </c>
      <c r="C48" s="17">
        <f>E76</f>
        <v>0.22500000000000001</v>
      </c>
      <c r="D48" s="17">
        <f>E75</f>
        <v>0.26099999999999995</v>
      </c>
    </row>
    <row r="49" spans="2:4" ht="3" customHeight="1">
      <c r="B49" s="54">
        <v>1935</v>
      </c>
      <c r="C49" s="17">
        <f>F76</f>
        <v>0.29099999999999993</v>
      </c>
      <c r="D49" s="17">
        <f>F75</f>
        <v>0.31299999999999994</v>
      </c>
    </row>
    <row r="50" spans="2:4" ht="3" customHeight="1">
      <c r="B50" s="54">
        <v>1945</v>
      </c>
      <c r="C50" s="17">
        <f>(C49+C51)/2</f>
        <v>0.24749999999999991</v>
      </c>
      <c r="D50" s="17">
        <f>(D49+D51)/2</f>
        <v>0.2475</v>
      </c>
    </row>
    <row r="51" spans="2:4" ht="3" customHeight="1">
      <c r="B51" s="54">
        <v>1950</v>
      </c>
      <c r="C51" s="17">
        <f>G76</f>
        <v>0.2039999999999999</v>
      </c>
      <c r="D51" s="17">
        <f>G75</f>
        <v>0.18200000000000002</v>
      </c>
    </row>
    <row r="52" spans="2:4" ht="3" customHeight="1">
      <c r="B52" s="54">
        <v>1951</v>
      </c>
      <c r="C52" s="17">
        <f>G76</f>
        <v>0.2039999999999999</v>
      </c>
      <c r="D52" s="17">
        <f>G75</f>
        <v>0.18200000000000002</v>
      </c>
    </row>
    <row r="53" spans="2:4" ht="3" customHeight="1">
      <c r="B53" s="54">
        <v>1955</v>
      </c>
      <c r="C53" s="17">
        <f>(C52+C54)/2</f>
        <v>0.22699999999999995</v>
      </c>
      <c r="D53" s="17">
        <f>(D52+D54)/2</f>
        <v>0.20550000000000004</v>
      </c>
    </row>
    <row r="54" spans="2:4" ht="3" customHeight="1">
      <c r="B54" s="54">
        <v>1959</v>
      </c>
      <c r="C54" s="17">
        <f>H76</f>
        <v>0.25</v>
      </c>
      <c r="D54" s="17">
        <f>H75</f>
        <v>0.22900000000000006</v>
      </c>
    </row>
    <row r="55" spans="2:4" ht="3" customHeight="1">
      <c r="B55" s="54">
        <v>1964</v>
      </c>
      <c r="C55" s="17">
        <f>(3*C54+C58)/4</f>
        <v>0.23649999999999996</v>
      </c>
      <c r="D55" s="17">
        <f>(3*D54+D58)/4</f>
        <v>0.21425000000000005</v>
      </c>
    </row>
    <row r="56" spans="2:4" ht="3" customHeight="1">
      <c r="B56" s="54">
        <v>1966</v>
      </c>
      <c r="C56" s="17">
        <f>(C55+C57)/2</f>
        <v>0.22299999999999992</v>
      </c>
      <c r="D56" s="17">
        <f>(D55+D57)/2</f>
        <v>0.19950000000000004</v>
      </c>
    </row>
    <row r="57" spans="2:4" ht="3" customHeight="1">
      <c r="B57" s="54">
        <v>1970</v>
      </c>
      <c r="C57" s="17">
        <f>(3*C58+C54)/4</f>
        <v>0.20949999999999985</v>
      </c>
      <c r="D57" s="17">
        <f>(3*D58+D54)/4</f>
        <v>0.18475000000000003</v>
      </c>
    </row>
    <row r="58" spans="2:4" ht="3" customHeight="1">
      <c r="B58" s="55">
        <v>1974.2</v>
      </c>
      <c r="C58" s="17">
        <f>I76</f>
        <v>0.19599999999999981</v>
      </c>
      <c r="D58" s="17">
        <f>I75</f>
        <v>0.17</v>
      </c>
    </row>
    <row r="59" spans="2:4" ht="3" customHeight="1">
      <c r="B59" s="55">
        <v>1974.8</v>
      </c>
      <c r="C59" s="17">
        <f>I76</f>
        <v>0.19599999999999981</v>
      </c>
      <c r="D59" s="17">
        <f>I75</f>
        <v>0.17</v>
      </c>
    </row>
    <row r="60" spans="2:4" ht="3" customHeight="1">
      <c r="B60" s="54">
        <v>1979</v>
      </c>
      <c r="C60" s="17">
        <f>(C59+C61)/2</f>
        <v>0.21099999999999997</v>
      </c>
      <c r="D60" s="17">
        <f>(D59+D61)/2</f>
        <v>0.189</v>
      </c>
    </row>
    <row r="61" spans="2:4" ht="3" customHeight="1">
      <c r="B61" s="54">
        <v>1983</v>
      </c>
      <c r="C61" s="17">
        <f>J76</f>
        <v>0.22600000000000009</v>
      </c>
      <c r="D61" s="17">
        <f>J75</f>
        <v>0.20799999999999996</v>
      </c>
    </row>
    <row r="62" spans="2:4" ht="3" customHeight="1">
      <c r="B62" s="54">
        <v>1987</v>
      </c>
      <c r="C62" s="17">
        <f>K76</f>
        <v>0.2466666666666667</v>
      </c>
      <c r="D62" s="17">
        <f>K75</f>
        <v>0.21900000000000006</v>
      </c>
    </row>
    <row r="63" spans="2:4" ht="3" customHeight="1">
      <c r="B63" s="54">
        <v>1992</v>
      </c>
      <c r="C63" s="17">
        <f>L76</f>
        <v>0.2639999999999999</v>
      </c>
      <c r="D63" s="17">
        <f>L75</f>
        <v>0.25400000000000006</v>
      </c>
    </row>
    <row r="64" spans="2:4" ht="3" customHeight="1">
      <c r="B64" s="54">
        <v>1997</v>
      </c>
      <c r="C64" s="17">
        <f>N76</f>
        <v>0.30166666666666658</v>
      </c>
      <c r="D64" s="17">
        <f>N75</f>
        <v>0.29299999999999998</v>
      </c>
    </row>
    <row r="65" spans="2:17" ht="3" customHeight="1">
      <c r="B65" s="54">
        <v>2001</v>
      </c>
      <c r="C65" s="17">
        <f>O76</f>
        <v>0.30266666666666681</v>
      </c>
      <c r="D65" s="17">
        <f>O75</f>
        <v>0.30299999999999999</v>
      </c>
    </row>
    <row r="66" spans="2:17" ht="3" customHeight="1">
      <c r="B66" s="54">
        <v>2005</v>
      </c>
      <c r="C66" s="17">
        <f>Q76</f>
        <v>0.29599999999999993</v>
      </c>
      <c r="D66" s="17">
        <f>Q75</f>
        <v>0.30299999999999999</v>
      </c>
    </row>
    <row r="67" spans="2:17" ht="3" customHeight="1"/>
    <row r="68" spans="2:17" ht="3" customHeight="1"/>
    <row r="69" spans="2:17" ht="3" customHeight="1"/>
    <row r="73" spans="2:17" ht="15">
      <c r="B73" s="46" t="s">
        <v>1028</v>
      </c>
    </row>
    <row r="74" spans="2:17" ht="15">
      <c r="B74" s="46"/>
    </row>
    <row r="75" spans="2:17">
      <c r="B75" s="19" t="s">
        <v>296</v>
      </c>
      <c r="C75" s="17">
        <f>(100-C88)/100</f>
        <v>0.3</v>
      </c>
      <c r="D75" s="17">
        <f t="shared" ref="D75:Q75" si="0">(100-D88)/100</f>
        <v>0.25299999999999995</v>
      </c>
      <c r="E75" s="17">
        <f t="shared" si="0"/>
        <v>0.26099999999999995</v>
      </c>
      <c r="F75" s="17">
        <f t="shared" si="0"/>
        <v>0.31299999999999994</v>
      </c>
      <c r="G75" s="17">
        <f t="shared" si="0"/>
        <v>0.18200000000000002</v>
      </c>
      <c r="H75" s="17">
        <f t="shared" si="0"/>
        <v>0.22900000000000006</v>
      </c>
      <c r="I75" s="17">
        <f t="shared" si="0"/>
        <v>0.17</v>
      </c>
      <c r="J75" s="17">
        <f t="shared" si="0"/>
        <v>0.20799999999999996</v>
      </c>
      <c r="K75" s="17">
        <f t="shared" si="0"/>
        <v>0.21900000000000006</v>
      </c>
      <c r="L75" s="17">
        <f t="shared" si="0"/>
        <v>0.25400000000000006</v>
      </c>
      <c r="M75" s="17">
        <f t="shared" si="0"/>
        <v>0.27700000000000002</v>
      </c>
      <c r="N75" s="17">
        <f t="shared" si="0"/>
        <v>0.29299999999999998</v>
      </c>
      <c r="O75" s="17">
        <f t="shared" si="0"/>
        <v>0.30299999999999999</v>
      </c>
      <c r="P75" s="17">
        <f t="shared" si="0"/>
        <v>0.29799999999999999</v>
      </c>
      <c r="Q75" s="17">
        <f t="shared" si="0"/>
        <v>0.30299999999999999</v>
      </c>
    </row>
    <row r="76" spans="2:17">
      <c r="B76" s="19" t="s">
        <v>295</v>
      </c>
      <c r="C76" s="17">
        <f>(SUM(C79:C81)/3-100)/100</f>
        <v>0.26333333333333331</v>
      </c>
      <c r="D76" s="17">
        <f t="shared" ref="D76:Q76" si="1">(SUM(D79:D81)/3-100)/100</f>
        <v>0.2339999999999999</v>
      </c>
      <c r="E76" s="17">
        <f t="shared" si="1"/>
        <v>0.22500000000000001</v>
      </c>
      <c r="F76" s="17">
        <f t="shared" si="1"/>
        <v>0.29099999999999993</v>
      </c>
      <c r="G76" s="17">
        <f t="shared" si="1"/>
        <v>0.2039999999999999</v>
      </c>
      <c r="H76" s="17">
        <f t="shared" si="1"/>
        <v>0.25</v>
      </c>
      <c r="I76" s="17">
        <f t="shared" si="1"/>
        <v>0.19599999999999981</v>
      </c>
      <c r="J76" s="17">
        <f t="shared" si="1"/>
        <v>0.22600000000000009</v>
      </c>
      <c r="K76" s="17">
        <f t="shared" si="1"/>
        <v>0.2466666666666667</v>
      </c>
      <c r="L76" s="17">
        <f t="shared" si="1"/>
        <v>0.2639999999999999</v>
      </c>
      <c r="M76" s="17">
        <f t="shared" si="1"/>
        <v>0.28033333333333332</v>
      </c>
      <c r="N76" s="17">
        <f t="shared" si="1"/>
        <v>0.30166666666666658</v>
      </c>
      <c r="O76" s="17">
        <f t="shared" si="1"/>
        <v>0.30266666666666681</v>
      </c>
      <c r="P76" s="17">
        <f t="shared" si="1"/>
        <v>0.29900000000000004</v>
      </c>
      <c r="Q76" s="17">
        <f t="shared" si="1"/>
        <v>0.29599999999999993</v>
      </c>
    </row>
    <row r="77" spans="2:17">
      <c r="B77" s="19"/>
      <c r="C77" s="17"/>
      <c r="D77" s="17"/>
      <c r="E77" s="17"/>
      <c r="F77" s="17"/>
      <c r="G77" s="17"/>
      <c r="H77" s="17"/>
      <c r="I77" s="17"/>
      <c r="J77" s="17"/>
      <c r="K77" s="17"/>
      <c r="L77" s="17"/>
      <c r="M77" s="17"/>
      <c r="N77" s="17"/>
      <c r="O77" s="17"/>
      <c r="P77" s="17"/>
      <c r="Q77" s="17"/>
    </row>
    <row r="78" spans="2:17" ht="13" thickBot="1">
      <c r="B78" s="49" t="s">
        <v>277</v>
      </c>
      <c r="C78" s="48" t="s">
        <v>278</v>
      </c>
      <c r="D78" s="48" t="s">
        <v>279</v>
      </c>
      <c r="E78" s="48" t="s">
        <v>280</v>
      </c>
      <c r="F78" s="48" t="s">
        <v>281</v>
      </c>
      <c r="G78" s="49" t="s">
        <v>282</v>
      </c>
      <c r="H78" s="49" t="s">
        <v>283</v>
      </c>
      <c r="I78" s="49" t="s">
        <v>284</v>
      </c>
      <c r="J78" s="49" t="s">
        <v>285</v>
      </c>
      <c r="K78" s="49" t="s">
        <v>286</v>
      </c>
      <c r="L78" s="49" t="s">
        <v>287</v>
      </c>
      <c r="M78" s="48" t="s">
        <v>288</v>
      </c>
      <c r="N78" s="48" t="s">
        <v>289</v>
      </c>
      <c r="O78" s="48" t="s">
        <v>290</v>
      </c>
      <c r="P78" s="48" t="s">
        <v>291</v>
      </c>
      <c r="Q78" s="48" t="s">
        <v>292</v>
      </c>
    </row>
    <row r="79" spans="2:17">
      <c r="B79" s="47">
        <v>1</v>
      </c>
      <c r="C79" s="89">
        <v>141.1</v>
      </c>
      <c r="D79" s="89">
        <v>136.69999999999999</v>
      </c>
      <c r="E79" s="89">
        <v>135.5</v>
      </c>
      <c r="F79" s="89">
        <v>154.80000000000001</v>
      </c>
      <c r="G79" s="89">
        <v>131</v>
      </c>
      <c r="H79" s="89">
        <v>135.5</v>
      </c>
      <c r="I79" s="89">
        <v>131.19999999999999</v>
      </c>
      <c r="J79" s="89">
        <v>135</v>
      </c>
      <c r="K79" s="89">
        <v>139.19999999999999</v>
      </c>
      <c r="L79" s="89">
        <v>144.30000000000001</v>
      </c>
      <c r="M79" s="89">
        <v>148.9</v>
      </c>
      <c r="N79" s="89">
        <v>152.6</v>
      </c>
      <c r="O79" s="89">
        <v>151.30000000000001</v>
      </c>
      <c r="P79" s="89">
        <v>150.4</v>
      </c>
      <c r="Q79" s="89">
        <v>149.1</v>
      </c>
    </row>
    <row r="80" spans="2:17">
      <c r="B80" s="47">
        <v>2</v>
      </c>
      <c r="C80" s="89">
        <v>123.9</v>
      </c>
      <c r="D80" s="89">
        <v>121.7</v>
      </c>
      <c r="E80" s="89">
        <v>120</v>
      </c>
      <c r="F80" s="89">
        <v>121.8</v>
      </c>
      <c r="G80" s="89">
        <v>118.1</v>
      </c>
      <c r="H80" s="89">
        <v>123</v>
      </c>
      <c r="I80" s="89">
        <v>115.6</v>
      </c>
      <c r="J80" s="89">
        <v>118.6</v>
      </c>
      <c r="K80" s="89">
        <v>120.9</v>
      </c>
      <c r="L80" s="89">
        <v>122.1</v>
      </c>
      <c r="M80" s="89">
        <v>121.7</v>
      </c>
      <c r="N80" s="89">
        <v>123</v>
      </c>
      <c r="O80" s="89">
        <v>123.9</v>
      </c>
      <c r="P80" s="89">
        <v>124.1</v>
      </c>
      <c r="Q80" s="89">
        <v>123.4</v>
      </c>
    </row>
    <row r="81" spans="2:17">
      <c r="B81" s="47">
        <v>3</v>
      </c>
      <c r="C81" s="89">
        <v>114</v>
      </c>
      <c r="D81" s="89">
        <v>111.8</v>
      </c>
      <c r="E81" s="89">
        <v>112</v>
      </c>
      <c r="F81" s="89">
        <v>110.7</v>
      </c>
      <c r="G81" s="89">
        <v>112.1</v>
      </c>
      <c r="H81" s="89">
        <v>116.5</v>
      </c>
      <c r="I81" s="89">
        <v>112</v>
      </c>
      <c r="J81" s="89">
        <v>114.2</v>
      </c>
      <c r="K81" s="89">
        <v>113.9</v>
      </c>
      <c r="L81" s="89">
        <v>112.8</v>
      </c>
      <c r="M81" s="89">
        <v>113.5</v>
      </c>
      <c r="N81" s="89">
        <v>114.9</v>
      </c>
      <c r="O81" s="89">
        <v>115.6</v>
      </c>
      <c r="P81" s="89">
        <v>115.2</v>
      </c>
      <c r="Q81" s="89">
        <v>116.3</v>
      </c>
    </row>
    <row r="82" spans="2:17">
      <c r="B82" s="47">
        <v>4</v>
      </c>
      <c r="C82" s="89">
        <v>107.8</v>
      </c>
      <c r="D82" s="89">
        <v>107.3</v>
      </c>
      <c r="E82" s="89">
        <v>105.7</v>
      </c>
      <c r="F82" s="89">
        <v>105.1</v>
      </c>
      <c r="G82" s="89">
        <v>107</v>
      </c>
      <c r="H82" s="89">
        <v>110.7</v>
      </c>
      <c r="I82" s="89">
        <v>108.1</v>
      </c>
      <c r="J82" s="89">
        <v>109.8</v>
      </c>
      <c r="K82" s="89">
        <v>106.9</v>
      </c>
      <c r="L82" s="89">
        <v>106.8</v>
      </c>
      <c r="M82" s="89">
        <v>106.8</v>
      </c>
      <c r="N82" s="89">
        <v>109</v>
      </c>
      <c r="O82" s="89">
        <v>108</v>
      </c>
      <c r="P82" s="89">
        <v>108</v>
      </c>
      <c r="Q82" s="89">
        <v>108.7</v>
      </c>
    </row>
    <row r="83" spans="2:17">
      <c r="B83" s="47">
        <v>5</v>
      </c>
      <c r="C83" s="89">
        <v>102.5</v>
      </c>
      <c r="D83" s="89">
        <v>102.8</v>
      </c>
      <c r="E83" s="89">
        <v>102.1</v>
      </c>
      <c r="F83" s="89">
        <v>100.5</v>
      </c>
      <c r="G83" s="89">
        <v>102.5</v>
      </c>
      <c r="H83" s="89">
        <v>104.5</v>
      </c>
      <c r="I83" s="89">
        <v>103</v>
      </c>
      <c r="J83" s="89">
        <v>102.1</v>
      </c>
      <c r="K83" s="89">
        <v>102.2</v>
      </c>
      <c r="L83" s="89">
        <v>99.6</v>
      </c>
      <c r="M83" s="89">
        <v>98.4</v>
      </c>
      <c r="N83" s="89">
        <v>98.3</v>
      </c>
      <c r="O83" s="89">
        <v>99.7</v>
      </c>
      <c r="P83" s="89">
        <v>100.2</v>
      </c>
      <c r="Q83" s="89">
        <v>100.8</v>
      </c>
    </row>
    <row r="84" spans="2:17">
      <c r="B84" s="47">
        <v>6</v>
      </c>
      <c r="C84" s="89">
        <v>95.6</v>
      </c>
      <c r="D84" s="89">
        <v>97</v>
      </c>
      <c r="E84" s="89">
        <v>97.2</v>
      </c>
      <c r="F84" s="89">
        <v>94.4</v>
      </c>
      <c r="G84" s="89">
        <v>98.6</v>
      </c>
      <c r="H84" s="89">
        <v>97.4</v>
      </c>
      <c r="I84" s="89">
        <v>96.9</v>
      </c>
      <c r="J84" s="89">
        <v>95.7</v>
      </c>
      <c r="K84" s="89">
        <v>95.6</v>
      </c>
      <c r="L84" s="89">
        <v>93.7</v>
      </c>
      <c r="M84" s="89">
        <v>93.7</v>
      </c>
      <c r="N84" s="89">
        <v>94.2</v>
      </c>
      <c r="O84" s="89">
        <v>94.7</v>
      </c>
      <c r="P84" s="89">
        <v>94.7</v>
      </c>
      <c r="Q84" s="89">
        <v>95.5</v>
      </c>
    </row>
    <row r="85" spans="2:17">
      <c r="B85" s="47">
        <v>7</v>
      </c>
      <c r="C85" s="89">
        <v>89.7</v>
      </c>
      <c r="D85" s="89">
        <v>89.9</v>
      </c>
      <c r="E85" s="89">
        <v>90.2</v>
      </c>
      <c r="F85" s="89">
        <v>87.8</v>
      </c>
      <c r="G85" s="89">
        <v>93.1</v>
      </c>
      <c r="H85" s="89">
        <v>90.9</v>
      </c>
      <c r="I85" s="89">
        <v>91.8</v>
      </c>
      <c r="J85" s="89">
        <v>91.6</v>
      </c>
      <c r="K85" s="89">
        <v>91.9</v>
      </c>
      <c r="L85" s="89">
        <v>90.7</v>
      </c>
      <c r="M85" s="89">
        <v>90.6</v>
      </c>
      <c r="N85" s="89">
        <v>90.7</v>
      </c>
      <c r="O85" s="89">
        <v>90.1</v>
      </c>
      <c r="P85" s="89">
        <v>90.7</v>
      </c>
      <c r="Q85" s="89">
        <v>89.7</v>
      </c>
    </row>
    <row r="86" spans="2:17">
      <c r="B86" s="47">
        <v>8</v>
      </c>
      <c r="C86" s="89">
        <v>83.9</v>
      </c>
      <c r="D86" s="89">
        <v>82.9</v>
      </c>
      <c r="E86" s="89">
        <v>83.7</v>
      </c>
      <c r="F86" s="89">
        <v>82.1</v>
      </c>
      <c r="G86" s="89">
        <v>88.7</v>
      </c>
      <c r="H86" s="89">
        <v>87.6</v>
      </c>
      <c r="I86" s="89">
        <v>88.9</v>
      </c>
      <c r="J86" s="89">
        <v>89.3</v>
      </c>
      <c r="K86" s="89">
        <v>89.1</v>
      </c>
      <c r="L86" s="89">
        <v>86</v>
      </c>
      <c r="M86" s="89">
        <v>85.4</v>
      </c>
      <c r="N86" s="89">
        <v>85.1</v>
      </c>
      <c r="O86" s="89">
        <v>83</v>
      </c>
      <c r="P86" s="89">
        <v>82.3</v>
      </c>
      <c r="Q86" s="89">
        <v>82.8</v>
      </c>
    </row>
    <row r="87" spans="2:17">
      <c r="B87" s="47">
        <v>9</v>
      </c>
      <c r="C87" s="89">
        <v>77.3</v>
      </c>
      <c r="D87" s="89">
        <v>79</v>
      </c>
      <c r="E87" s="89">
        <v>80.5</v>
      </c>
      <c r="F87" s="89">
        <v>77.900000000000006</v>
      </c>
      <c r="G87" s="89">
        <v>85.7</v>
      </c>
      <c r="H87" s="89">
        <v>83.1</v>
      </c>
      <c r="I87" s="89">
        <v>87</v>
      </c>
      <c r="J87" s="89">
        <v>84.3</v>
      </c>
      <c r="K87" s="89">
        <v>83</v>
      </c>
      <c r="L87" s="89">
        <v>79.599999999999994</v>
      </c>
      <c r="M87" s="89">
        <v>78.7</v>
      </c>
      <c r="N87" s="89">
        <v>76.8</v>
      </c>
      <c r="O87" s="89">
        <v>77.2</v>
      </c>
      <c r="P87" s="89">
        <v>76.7</v>
      </c>
      <c r="Q87" s="89">
        <v>76</v>
      </c>
    </row>
    <row r="88" spans="2:17">
      <c r="B88" s="47">
        <v>10</v>
      </c>
      <c r="C88" s="89">
        <v>70</v>
      </c>
      <c r="D88" s="89">
        <v>74.7</v>
      </c>
      <c r="E88" s="89">
        <v>73.900000000000006</v>
      </c>
      <c r="F88" s="89">
        <v>68.7</v>
      </c>
      <c r="G88" s="89">
        <v>81.8</v>
      </c>
      <c r="H88" s="89">
        <v>77.099999999999994</v>
      </c>
      <c r="I88" s="89">
        <v>83</v>
      </c>
      <c r="J88" s="89">
        <v>79.2</v>
      </c>
      <c r="K88" s="89">
        <v>78.099999999999994</v>
      </c>
      <c r="L88" s="89">
        <v>74.599999999999994</v>
      </c>
      <c r="M88" s="89">
        <v>72.3</v>
      </c>
      <c r="N88" s="89">
        <v>70.7</v>
      </c>
      <c r="O88" s="89">
        <v>69.7</v>
      </c>
      <c r="P88" s="89">
        <v>70.2</v>
      </c>
      <c r="Q88" s="89">
        <v>69.7</v>
      </c>
    </row>
    <row r="89" spans="2:17" ht="13" thickBot="1">
      <c r="B89" s="48"/>
      <c r="C89" s="48"/>
      <c r="D89" s="48"/>
      <c r="E89" s="48"/>
      <c r="F89" s="48"/>
      <c r="G89" s="48"/>
      <c r="H89" s="48"/>
      <c r="I89" s="48"/>
      <c r="J89" s="48"/>
      <c r="K89" s="48"/>
      <c r="L89" s="48"/>
      <c r="M89" s="48"/>
      <c r="N89" s="48"/>
      <c r="O89" s="48"/>
      <c r="P89" s="48"/>
      <c r="Q89" s="48"/>
    </row>
    <row r="90" spans="2:17">
      <c r="B90" s="47" t="s">
        <v>293</v>
      </c>
      <c r="C90" s="47">
        <v>2.02</v>
      </c>
      <c r="D90" s="47">
        <v>1.83</v>
      </c>
      <c r="E90" s="47">
        <v>1.83</v>
      </c>
      <c r="F90" s="47">
        <v>2.25</v>
      </c>
      <c r="G90" s="47">
        <v>1.6</v>
      </c>
      <c r="H90" s="47">
        <v>1.76</v>
      </c>
      <c r="I90" s="47">
        <v>1.58</v>
      </c>
      <c r="J90" s="47">
        <v>1.7</v>
      </c>
      <c r="K90" s="47">
        <v>1.78</v>
      </c>
      <c r="L90" s="47">
        <v>1.93</v>
      </c>
      <c r="M90" s="47">
        <v>2.06</v>
      </c>
      <c r="N90" s="47">
        <v>2.16</v>
      </c>
      <c r="O90" s="47">
        <v>2.17</v>
      </c>
      <c r="P90" s="47">
        <v>2.14</v>
      </c>
      <c r="Q90" s="47">
        <v>2.14</v>
      </c>
    </row>
    <row r="91" spans="2:17">
      <c r="B91" s="47"/>
      <c r="C91" s="47"/>
      <c r="D91" s="47"/>
      <c r="E91" s="47"/>
      <c r="F91" s="47"/>
      <c r="G91" s="47"/>
      <c r="H91" s="47"/>
      <c r="I91" s="47"/>
      <c r="J91" s="47"/>
      <c r="K91" s="47"/>
      <c r="L91" s="47"/>
      <c r="M91" s="47"/>
      <c r="N91" s="47"/>
      <c r="O91" s="47"/>
      <c r="P91" s="47"/>
      <c r="Q91" s="47"/>
    </row>
    <row r="92" spans="2:17" ht="13" thickBot="1">
      <c r="B92" s="48" t="s">
        <v>294</v>
      </c>
      <c r="C92" s="48">
        <v>2.64</v>
      </c>
      <c r="D92" s="48">
        <v>2.41</v>
      </c>
      <c r="E92" s="48">
        <v>2.35</v>
      </c>
      <c r="F92" s="48">
        <v>2.89</v>
      </c>
      <c r="G92" s="48">
        <v>1.96</v>
      </c>
      <c r="H92" s="48">
        <v>2.25</v>
      </c>
      <c r="I92" s="48">
        <v>1.92</v>
      </c>
      <c r="J92" s="48">
        <v>2.12</v>
      </c>
      <c r="K92" s="48">
        <v>2.2200000000000002</v>
      </c>
      <c r="L92" s="48">
        <v>2.4900000000000002</v>
      </c>
      <c r="M92" s="48">
        <v>2.64</v>
      </c>
      <c r="N92" s="48">
        <v>2.8</v>
      </c>
      <c r="O92" s="48">
        <v>2.85</v>
      </c>
      <c r="P92" s="48">
        <v>2.83</v>
      </c>
      <c r="Q92" s="48">
        <v>2.84</v>
      </c>
    </row>
    <row r="94" spans="2:17">
      <c r="B94" t="s">
        <v>1029</v>
      </c>
    </row>
  </sheetData>
  <phoneticPr fontId="2" type="noConversion"/>
  <pageMargins left="0.75" right="0.75" top="1" bottom="1" header="0.5" footer="0.5"/>
  <pageSetup paperSize="9" scale="50" orientation="portrait" horizontalDpi="4294967292" verticalDpi="4294967292"/>
  <colBreaks count="1" manualBreakCount="1">
    <brk id="17" max="1048575" man="1"/>
  </colBreaks>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election activeCell="A2" sqref="A2"/>
    </sheetView>
  </sheetViews>
  <sheetFormatPr baseColWidth="10" defaultColWidth="8.83203125" defaultRowHeight="12" x14ac:dyDescent="0"/>
  <cols>
    <col min="2" max="2" width="16.5" customWidth="1"/>
    <col min="3" max="3" width="16.33203125" customWidth="1"/>
    <col min="4" max="4" width="18.83203125" customWidth="1"/>
    <col min="5" max="5" width="44" customWidth="1"/>
    <col min="6" max="6" width="42" customWidth="1"/>
  </cols>
  <sheetData>
    <row r="1" spans="1:6">
      <c r="A1" s="10" t="s">
        <v>306</v>
      </c>
    </row>
    <row r="2" spans="1:6">
      <c r="A2" s="10"/>
    </row>
    <row r="4" spans="1:6">
      <c r="B4" s="7" t="s">
        <v>311</v>
      </c>
      <c r="C4" s="7" t="s">
        <v>307</v>
      </c>
      <c r="D4" s="7" t="s">
        <v>308</v>
      </c>
      <c r="E4" s="7" t="s">
        <v>309</v>
      </c>
      <c r="F4" s="7" t="s">
        <v>310</v>
      </c>
    </row>
    <row r="6" spans="1:6">
      <c r="B6" s="68" t="s">
        <v>322</v>
      </c>
      <c r="C6" t="s">
        <v>321</v>
      </c>
      <c r="D6" t="s">
        <v>320</v>
      </c>
      <c r="E6" t="s">
        <v>319</v>
      </c>
      <c r="F6" t="s">
        <v>318</v>
      </c>
    </row>
    <row r="7" spans="1:6">
      <c r="D7" t="s">
        <v>312</v>
      </c>
      <c r="E7" t="s">
        <v>316</v>
      </c>
      <c r="F7" t="s">
        <v>313</v>
      </c>
    </row>
    <row r="8" spans="1:6">
      <c r="E8" t="s">
        <v>317</v>
      </c>
      <c r="F8" t="s">
        <v>314</v>
      </c>
    </row>
    <row r="9" spans="1:6">
      <c r="F9" t="s">
        <v>315</v>
      </c>
    </row>
    <row r="14" spans="1:6">
      <c r="B14" s="68" t="s">
        <v>323</v>
      </c>
      <c r="C14" t="s">
        <v>324</v>
      </c>
      <c r="D14" t="s">
        <v>325</v>
      </c>
      <c r="E14" t="s">
        <v>327</v>
      </c>
      <c r="F14" t="s">
        <v>330</v>
      </c>
    </row>
    <row r="15" spans="1:6">
      <c r="D15" t="s">
        <v>326</v>
      </c>
      <c r="E15" t="s">
        <v>328</v>
      </c>
      <c r="F15" t="s">
        <v>331</v>
      </c>
    </row>
    <row r="16" spans="1:6">
      <c r="E16" t="s">
        <v>329</v>
      </c>
      <c r="F16" t="s">
        <v>332</v>
      </c>
    </row>
    <row r="17" spans="2:6">
      <c r="F17" t="s">
        <v>333</v>
      </c>
    </row>
    <row r="18" spans="2:6">
      <c r="F18" t="s">
        <v>334</v>
      </c>
    </row>
    <row r="19" spans="2:6">
      <c r="F19" t="s">
        <v>335</v>
      </c>
    </row>
    <row r="22" spans="2:6">
      <c r="B22" s="68" t="s">
        <v>336</v>
      </c>
      <c r="C22" t="s">
        <v>337</v>
      </c>
      <c r="D22" t="s">
        <v>344</v>
      </c>
      <c r="E22" t="s">
        <v>345</v>
      </c>
      <c r="F22" t="s">
        <v>349</v>
      </c>
    </row>
    <row r="23" spans="2:6">
      <c r="C23" t="s">
        <v>338</v>
      </c>
      <c r="D23" t="s">
        <v>341</v>
      </c>
      <c r="E23" t="s">
        <v>346</v>
      </c>
      <c r="F23" t="s">
        <v>350</v>
      </c>
    </row>
    <row r="24" spans="2:6">
      <c r="C24" t="s">
        <v>339</v>
      </c>
      <c r="D24" t="s">
        <v>342</v>
      </c>
      <c r="E24" t="s">
        <v>347</v>
      </c>
      <c r="F24" t="s">
        <v>351</v>
      </c>
    </row>
    <row r="25" spans="2:6">
      <c r="C25" t="s">
        <v>340</v>
      </c>
      <c r="D25" t="s">
        <v>343</v>
      </c>
      <c r="E25" t="s">
        <v>348</v>
      </c>
      <c r="F25" t="s">
        <v>352</v>
      </c>
    </row>
    <row r="26" spans="2:6">
      <c r="F26" t="s">
        <v>353</v>
      </c>
    </row>
    <row r="27" spans="2:6">
      <c r="F27" t="s">
        <v>354</v>
      </c>
    </row>
    <row r="28" spans="2:6">
      <c r="F28" t="s">
        <v>355</v>
      </c>
    </row>
    <row r="30" spans="2:6">
      <c r="B30" s="68" t="s">
        <v>356</v>
      </c>
      <c r="C30" t="s">
        <v>357</v>
      </c>
      <c r="D30" t="s">
        <v>358</v>
      </c>
      <c r="E30" t="s">
        <v>361</v>
      </c>
      <c r="F30" t="s">
        <v>365</v>
      </c>
    </row>
    <row r="31" spans="2:6">
      <c r="D31" t="s">
        <v>359</v>
      </c>
      <c r="E31" t="s">
        <v>362</v>
      </c>
      <c r="F31" t="s">
        <v>366</v>
      </c>
    </row>
    <row r="32" spans="2:6">
      <c r="D32" t="s">
        <v>360</v>
      </c>
      <c r="E32" t="s">
        <v>363</v>
      </c>
      <c r="F32" t="s">
        <v>367</v>
      </c>
    </row>
    <row r="33" spans="2:6">
      <c r="E33" t="s">
        <v>364</v>
      </c>
    </row>
    <row r="38" spans="2:6">
      <c r="B38" s="68" t="s">
        <v>368</v>
      </c>
      <c r="C38" t="s">
        <v>369</v>
      </c>
      <c r="D38" t="s">
        <v>370</v>
      </c>
      <c r="E38" t="s">
        <v>373</v>
      </c>
      <c r="F38" t="s">
        <v>375</v>
      </c>
    </row>
    <row r="39" spans="2:6">
      <c r="D39" t="s">
        <v>371</v>
      </c>
      <c r="E39" t="s">
        <v>374</v>
      </c>
      <c r="F39" t="s">
        <v>376</v>
      </c>
    </row>
    <row r="40" spans="2:6">
      <c r="D40" t="s">
        <v>372</v>
      </c>
    </row>
    <row r="47" spans="2:6">
      <c r="B47" t="s">
        <v>377</v>
      </c>
    </row>
    <row r="48" spans="2:6">
      <c r="B48" t="s">
        <v>378</v>
      </c>
    </row>
    <row r="49" spans="2:2">
      <c r="B49" t="s">
        <v>380</v>
      </c>
    </row>
    <row r="50" spans="2:2">
      <c r="B50" t="s">
        <v>379</v>
      </c>
    </row>
  </sheetData>
  <phoneticPr fontId="2" type="noConversion"/>
  <pageMargins left="0.75" right="0.75" top="1" bottom="1" header="0.5" footer="0.5"/>
  <pageSetup paperSize="9" orientation="portrait"/>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5"/>
  <sheetViews>
    <sheetView showGridLines="0" workbookViewId="0"/>
  </sheetViews>
  <sheetFormatPr baseColWidth="10" defaultColWidth="8.83203125" defaultRowHeight="12" x14ac:dyDescent="0"/>
  <cols>
    <col min="3" max="3" width="15.1640625" customWidth="1"/>
    <col min="12" max="12" width="4.5" customWidth="1"/>
  </cols>
  <sheetData>
    <row r="1" spans="1:1">
      <c r="A1" s="14" t="s">
        <v>1030</v>
      </c>
    </row>
    <row r="32" spans="2:2">
      <c r="B32" t="s">
        <v>1126</v>
      </c>
    </row>
    <row r="33" spans="2:4">
      <c r="B33" t="s">
        <v>1038</v>
      </c>
    </row>
    <row r="34" spans="2:4">
      <c r="B34" t="s">
        <v>1127</v>
      </c>
    </row>
    <row r="36" spans="2:4">
      <c r="B36" t="s">
        <v>37</v>
      </c>
    </row>
    <row r="37" spans="2:4">
      <c r="B37" t="s">
        <v>1031</v>
      </c>
    </row>
    <row r="38" spans="2:4">
      <c r="B38" t="s">
        <v>1032</v>
      </c>
    </row>
    <row r="41" spans="2:4">
      <c r="B41" s="8" t="s">
        <v>38</v>
      </c>
      <c r="C41" s="8" t="s">
        <v>39</v>
      </c>
      <c r="D41" s="8" t="s">
        <v>424</v>
      </c>
    </row>
    <row r="43" spans="2:4">
      <c r="B43" s="53">
        <v>1885</v>
      </c>
      <c r="C43" s="52">
        <v>7.109787459097458E-2</v>
      </c>
      <c r="D43" s="20">
        <v>1885</v>
      </c>
    </row>
    <row r="44" spans="2:4">
      <c r="B44" s="53">
        <v>1886</v>
      </c>
      <c r="C44" s="52">
        <v>5.5295713763973582E-2</v>
      </c>
      <c r="D44" s="20">
        <v>1886</v>
      </c>
    </row>
    <row r="45" spans="2:4">
      <c r="B45" s="53">
        <v>1892</v>
      </c>
      <c r="C45" s="52">
        <v>5.8060272087830593E-2</v>
      </c>
      <c r="D45" s="20">
        <v>1892</v>
      </c>
    </row>
    <row r="46" spans="2:4">
      <c r="B46" s="53">
        <v>1895</v>
      </c>
      <c r="C46" s="52">
        <v>4.6998516629465178E-2</v>
      </c>
      <c r="D46" s="20">
        <v>1895</v>
      </c>
    </row>
    <row r="47" spans="2:4">
      <c r="B47" s="53">
        <v>1900</v>
      </c>
      <c r="C47" s="52">
        <v>4.3921418028748688E-2</v>
      </c>
      <c r="D47" s="20">
        <v>1900</v>
      </c>
    </row>
    <row r="48" spans="2:4">
      <c r="B48" s="53">
        <v>1906</v>
      </c>
      <c r="C48" s="52">
        <v>6.6667024876747208E-2</v>
      </c>
      <c r="D48" s="20">
        <v>1906</v>
      </c>
    </row>
    <row r="49" spans="2:4">
      <c r="B49" s="53" t="s">
        <v>40</v>
      </c>
      <c r="C49" s="52">
        <v>6.2355210667587008E-2</v>
      </c>
      <c r="D49" s="20">
        <v>1910.9</v>
      </c>
    </row>
    <row r="50" spans="2:4">
      <c r="B50" s="53" t="s">
        <v>41</v>
      </c>
      <c r="C50" s="52">
        <v>7.913667007630526E-2</v>
      </c>
      <c r="D50" s="20">
        <v>1910.1</v>
      </c>
    </row>
    <row r="51" spans="2:4">
      <c r="B51" s="53">
        <v>1918</v>
      </c>
      <c r="C51" s="52">
        <v>0.19295993406774858</v>
      </c>
      <c r="D51" s="20">
        <v>1918</v>
      </c>
    </row>
    <row r="52" spans="2:4">
      <c r="B52" s="53">
        <v>1922</v>
      </c>
      <c r="C52" s="52">
        <v>0.14438075253520294</v>
      </c>
      <c r="D52" s="20">
        <v>1922</v>
      </c>
    </row>
    <row r="53" spans="2:4">
      <c r="B53" s="53">
        <v>1923</v>
      </c>
      <c r="C53" s="52">
        <v>0.11571288839747536</v>
      </c>
      <c r="D53" s="20">
        <v>1923</v>
      </c>
    </row>
    <row r="54" spans="2:4">
      <c r="B54" s="53">
        <v>1924</v>
      </c>
      <c r="C54" s="52">
        <v>0.10624819946695808</v>
      </c>
      <c r="D54" s="20">
        <v>1924</v>
      </c>
    </row>
    <row r="55" spans="2:4">
      <c r="B55" s="53">
        <v>1929</v>
      </c>
      <c r="C55" s="52">
        <v>9.2409474931702637E-2</v>
      </c>
      <c r="D55" s="20">
        <v>1929</v>
      </c>
    </row>
    <row r="56" spans="2:4">
      <c r="B56" s="53">
        <v>1931</v>
      </c>
      <c r="C56" s="52">
        <v>9.2298404461174349E-2</v>
      </c>
      <c r="D56" s="20">
        <v>1931</v>
      </c>
    </row>
    <row r="57" spans="2:4">
      <c r="B57" s="53">
        <v>1935</v>
      </c>
      <c r="C57" s="52">
        <v>9.6455531353291768E-2</v>
      </c>
      <c r="D57" s="20">
        <v>1935</v>
      </c>
    </row>
    <row r="58" spans="2:4">
      <c r="B58" s="53">
        <v>1945</v>
      </c>
      <c r="C58" s="52">
        <v>7.207071936116731E-2</v>
      </c>
      <c r="D58" s="20">
        <v>1945</v>
      </c>
    </row>
    <row r="59" spans="2:4">
      <c r="B59" s="53">
        <v>1950</v>
      </c>
      <c r="C59" s="52">
        <v>6.7436508809849957E-2</v>
      </c>
      <c r="D59" s="20">
        <v>1950</v>
      </c>
    </row>
    <row r="60" spans="2:4">
      <c r="B60" s="53">
        <v>1951</v>
      </c>
      <c r="C60" s="52">
        <v>6.7736274215890485E-2</v>
      </c>
      <c r="D60" s="20">
        <v>1951</v>
      </c>
    </row>
    <row r="61" spans="2:4">
      <c r="B61" s="53">
        <v>1955</v>
      </c>
      <c r="C61" s="52">
        <v>6.9321044915906516E-2</v>
      </c>
      <c r="D61" s="20">
        <v>1955</v>
      </c>
    </row>
    <row r="62" spans="2:4">
      <c r="B62" s="53">
        <v>1959</v>
      </c>
      <c r="C62" s="52">
        <v>6.2423001465184869E-2</v>
      </c>
      <c r="D62" s="20">
        <v>1959</v>
      </c>
    </row>
    <row r="63" spans="2:4">
      <c r="B63" s="53">
        <v>1964</v>
      </c>
      <c r="C63" s="52">
        <v>6.5131799496787185E-2</v>
      </c>
      <c r="D63" s="20">
        <v>1964</v>
      </c>
    </row>
    <row r="64" spans="2:4">
      <c r="B64" s="53">
        <v>1966</v>
      </c>
      <c r="C64" s="52">
        <v>7.6862567718875785E-2</v>
      </c>
      <c r="D64" s="20">
        <v>1966</v>
      </c>
    </row>
    <row r="65" spans="2:4">
      <c r="B65" s="53">
        <v>1970</v>
      </c>
      <c r="C65" s="52">
        <v>8.0382175142473589E-2</v>
      </c>
      <c r="D65" s="20">
        <v>1970</v>
      </c>
    </row>
    <row r="66" spans="2:4">
      <c r="B66" s="53" t="s">
        <v>42</v>
      </c>
      <c r="C66" s="52">
        <v>8.0111822075643574E-2</v>
      </c>
      <c r="D66" s="11">
        <v>1974.2</v>
      </c>
    </row>
    <row r="67" spans="2:4">
      <c r="B67" s="53" t="s">
        <v>43</v>
      </c>
      <c r="C67" s="52">
        <v>0.10721775017841632</v>
      </c>
      <c r="D67" s="11">
        <v>1974.8</v>
      </c>
    </row>
    <row r="68" spans="2:4">
      <c r="B68" s="53">
        <v>1979</v>
      </c>
      <c r="C68" s="52">
        <v>9.1739965217971384E-2</v>
      </c>
      <c r="D68" s="20">
        <v>1979</v>
      </c>
    </row>
    <row r="69" spans="2:4">
      <c r="B69" s="53">
        <v>1983</v>
      </c>
      <c r="C69" s="52">
        <v>0.10594121035127042</v>
      </c>
      <c r="D69" s="20">
        <v>1983</v>
      </c>
    </row>
    <row r="70" spans="2:4">
      <c r="B70" s="53">
        <v>1987</v>
      </c>
      <c r="C70" s="52">
        <v>0.11843875791270404</v>
      </c>
      <c r="D70" s="20">
        <v>1987</v>
      </c>
    </row>
    <row r="71" spans="2:4">
      <c r="B71" s="53">
        <v>1992</v>
      </c>
      <c r="C71" s="52">
        <v>0.11884649973956983</v>
      </c>
      <c r="D71" s="20">
        <v>1992</v>
      </c>
    </row>
    <row r="72" spans="2:4">
      <c r="B72" s="53">
        <v>1997</v>
      </c>
      <c r="C72" s="52">
        <v>0.13936019990848844</v>
      </c>
      <c r="D72" s="20">
        <v>1997</v>
      </c>
    </row>
    <row r="73" spans="2:4">
      <c r="B73" s="53">
        <v>2001</v>
      </c>
      <c r="C73" s="52">
        <v>0.15051193974136462</v>
      </c>
      <c r="D73" s="20">
        <v>2001</v>
      </c>
    </row>
    <row r="74" spans="2:4">
      <c r="B74" s="53">
        <v>2005</v>
      </c>
      <c r="C74" s="52">
        <v>0.15689181505140307</v>
      </c>
      <c r="D74" s="20">
        <v>2005</v>
      </c>
    </row>
    <row r="75" spans="2:4">
      <c r="B75" s="53">
        <v>2010</v>
      </c>
      <c r="C75" s="52">
        <v>0.16395767670476546</v>
      </c>
      <c r="D75" s="20">
        <v>2010</v>
      </c>
    </row>
  </sheetData>
  <phoneticPr fontId="2" type="noConversion"/>
  <pageMargins left="0.75" right="0.75" top="1" bottom="1" header="0.5" footer="0.5"/>
  <pageSetup paperSize="9" scale="74" orientation="portrait" horizontalDpi="4294967292" verticalDpi="4294967292"/>
  <rowBreaks count="1" manualBreakCount="1">
    <brk id="77" max="16383" man="1"/>
  </rowBreaks>
  <colBreaks count="1" manualBreakCount="1">
    <brk id="12" max="1048575" man="1"/>
  </colBreaks>
  <drawing r:id="rId1"/>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showGridLines="0" workbookViewId="0"/>
  </sheetViews>
  <sheetFormatPr baseColWidth="10" defaultColWidth="8.83203125" defaultRowHeight="12" x14ac:dyDescent="0"/>
  <cols>
    <col min="3" max="4" width="12.5" bestFit="1" customWidth="1"/>
  </cols>
  <sheetData>
    <row r="1" spans="1:1">
      <c r="A1" s="14" t="s">
        <v>1035</v>
      </c>
    </row>
    <row r="31" spans="2:2">
      <c r="B31" t="s">
        <v>1128</v>
      </c>
    </row>
    <row r="33" spans="2:4">
      <c r="B33" t="s">
        <v>46</v>
      </c>
    </row>
    <row r="34" spans="2:4">
      <c r="B34" t="s">
        <v>1033</v>
      </c>
    </row>
    <row r="35" spans="2:4">
      <c r="B35" t="s">
        <v>511</v>
      </c>
    </row>
    <row r="36" spans="2:4">
      <c r="B36" t="s">
        <v>512</v>
      </c>
    </row>
    <row r="37" spans="2:4">
      <c r="B37" t="s">
        <v>513</v>
      </c>
    </row>
    <row r="38" spans="2:4">
      <c r="B38" t="s">
        <v>1129</v>
      </c>
    </row>
    <row r="40" spans="2:4">
      <c r="B40" t="s">
        <v>1034</v>
      </c>
    </row>
    <row r="41" spans="2:4">
      <c r="B41" t="s">
        <v>1036</v>
      </c>
    </row>
    <row r="43" spans="2:4">
      <c r="C43" s="8" t="s">
        <v>44</v>
      </c>
      <c r="D43" s="8" t="s">
        <v>45</v>
      </c>
    </row>
    <row r="45" spans="2:4">
      <c r="B45" s="20">
        <v>1918</v>
      </c>
      <c r="C45" s="17">
        <v>0.191</v>
      </c>
      <c r="D45" s="17">
        <f t="shared" ref="D45:D50" si="0">(D$51/C$51)*C45</f>
        <v>0.17053571428571426</v>
      </c>
    </row>
    <row r="46" spans="2:4">
      <c r="B46" s="20">
        <v>1922</v>
      </c>
      <c r="C46" s="17">
        <f>0.091*2</f>
        <v>0.182</v>
      </c>
      <c r="D46" s="17">
        <f t="shared" si="0"/>
        <v>0.16249999999999998</v>
      </c>
    </row>
    <row r="47" spans="2:4">
      <c r="B47" s="20">
        <v>1923</v>
      </c>
      <c r="C47" s="17">
        <f>0.094*2</f>
        <v>0.188</v>
      </c>
      <c r="D47" s="17">
        <f t="shared" si="0"/>
        <v>0.16785714285714284</v>
      </c>
    </row>
    <row r="48" spans="2:4">
      <c r="B48" s="20">
        <v>1924</v>
      </c>
      <c r="C48" s="17">
        <f>0.09*2</f>
        <v>0.18</v>
      </c>
      <c r="D48" s="17">
        <f t="shared" si="0"/>
        <v>0.1607142857142857</v>
      </c>
    </row>
    <row r="49" spans="2:4">
      <c r="B49" s="20">
        <v>1929</v>
      </c>
      <c r="C49" s="17">
        <f>0.085*2</f>
        <v>0.17</v>
      </c>
      <c r="D49" s="17">
        <f t="shared" si="0"/>
        <v>0.15178571428571427</v>
      </c>
    </row>
    <row r="50" spans="2:4">
      <c r="B50" s="20">
        <v>1931</v>
      </c>
      <c r="C50" s="17">
        <f>0.08*2</f>
        <v>0.16</v>
      </c>
      <c r="D50" s="17">
        <f t="shared" si="0"/>
        <v>0.14285714285714285</v>
      </c>
    </row>
    <row r="51" spans="2:4">
      <c r="B51" s="20">
        <v>1935</v>
      </c>
      <c r="C51" s="17">
        <f>0.07*2</f>
        <v>0.14000000000000001</v>
      </c>
      <c r="D51" s="17">
        <v>0.125</v>
      </c>
    </row>
    <row r="52" spans="2:4">
      <c r="B52" s="20">
        <v>1945</v>
      </c>
      <c r="C52" s="17">
        <v>0.13</v>
      </c>
      <c r="D52" s="17">
        <f>(D51+D53)/2</f>
        <v>9.5000000000000001E-2</v>
      </c>
    </row>
    <row r="53" spans="2:4">
      <c r="B53" s="20">
        <v>1950</v>
      </c>
      <c r="C53" s="17">
        <v>0.12</v>
      </c>
      <c r="D53" s="17">
        <v>6.5000000000000002E-2</v>
      </c>
    </row>
    <row r="54" spans="2:4">
      <c r="B54" s="20">
        <v>1951</v>
      </c>
      <c r="C54" s="17">
        <v>0.115</v>
      </c>
      <c r="D54" s="17">
        <v>6.2E-2</v>
      </c>
    </row>
    <row r="55" spans="2:4">
      <c r="B55" s="20">
        <v>1955</v>
      </c>
      <c r="C55" s="17">
        <v>0.09</v>
      </c>
      <c r="D55" s="17">
        <v>5.7000000000000002E-2</v>
      </c>
    </row>
    <row r="56" spans="2:4">
      <c r="B56" s="20">
        <v>1959</v>
      </c>
      <c r="C56" s="17">
        <v>0.09</v>
      </c>
      <c r="D56" s="17">
        <v>5.6000000000000001E-2</v>
      </c>
    </row>
    <row r="57" spans="2:4">
      <c r="B57" s="20">
        <v>1964</v>
      </c>
      <c r="C57" s="17">
        <v>8.5000000000000006E-2</v>
      </c>
      <c r="D57" s="17">
        <v>5.7000000000000002E-2</v>
      </c>
    </row>
    <row r="58" spans="2:4">
      <c r="B58" s="20">
        <v>1966</v>
      </c>
      <c r="C58" s="17">
        <v>8.5000000000000006E-2</v>
      </c>
      <c r="D58" s="17">
        <v>5.5E-2</v>
      </c>
    </row>
    <row r="59" spans="2:4">
      <c r="B59" s="20">
        <v>1970</v>
      </c>
      <c r="C59" s="17">
        <v>7.0000000000000007E-2</v>
      </c>
      <c r="D59" s="17">
        <v>0.05</v>
      </c>
    </row>
    <row r="60" spans="2:4">
      <c r="B60" s="11">
        <v>1974.2</v>
      </c>
      <c r="C60" s="17">
        <v>6.5000000000000002E-2</v>
      </c>
      <c r="D60" s="17">
        <v>4.2000000000000003E-2</v>
      </c>
    </row>
    <row r="61" spans="2:4">
      <c r="B61" s="11">
        <v>1974.8</v>
      </c>
      <c r="C61" s="17">
        <v>0.06</v>
      </c>
      <c r="D61" s="17">
        <v>4.2000000000000003E-2</v>
      </c>
    </row>
    <row r="62" spans="2:4">
      <c r="B62" s="20">
        <v>1979</v>
      </c>
      <c r="C62" s="17">
        <v>0.06</v>
      </c>
      <c r="D62" s="17">
        <v>4.1000000000000002E-2</v>
      </c>
    </row>
    <row r="63" spans="2:4">
      <c r="B63" s="20">
        <v>1983</v>
      </c>
      <c r="C63" s="17">
        <v>7.0000000000000007E-2</v>
      </c>
      <c r="D63" s="17">
        <v>5.2999999999999999E-2</v>
      </c>
    </row>
    <row r="64" spans="2:4">
      <c r="B64" s="20">
        <v>1987</v>
      </c>
      <c r="C64" s="17">
        <v>7.4999999999999997E-2</v>
      </c>
      <c r="D64" s="17">
        <v>0.06</v>
      </c>
    </row>
    <row r="65" spans="2:4">
      <c r="B65" s="20">
        <v>1992</v>
      </c>
      <c r="C65" s="17">
        <v>0.1</v>
      </c>
      <c r="D65" s="17">
        <v>0.08</v>
      </c>
    </row>
    <row r="66" spans="2:4">
      <c r="B66" s="20">
        <v>1997</v>
      </c>
      <c r="C66" s="17">
        <v>0.12</v>
      </c>
      <c r="D66" s="17">
        <v>9.7000000000000003E-2</v>
      </c>
    </row>
    <row r="67" spans="2:4">
      <c r="B67" s="20">
        <v>2001</v>
      </c>
      <c r="C67" s="17">
        <v>0.13</v>
      </c>
      <c r="D67" s="17">
        <v>0.10299999999999999</v>
      </c>
    </row>
    <row r="68" spans="2:4">
      <c r="B68" s="20">
        <v>2005</v>
      </c>
      <c r="C68" s="17">
        <f>12.9/10.3*C67</f>
        <v>0.16281553398058252</v>
      </c>
      <c r="D68" s="17">
        <v>0.129</v>
      </c>
    </row>
    <row r="69" spans="2:4">
      <c r="B69" s="20">
        <v>2010</v>
      </c>
      <c r="C69" s="17">
        <v>0.16800000000000001</v>
      </c>
      <c r="D69" s="17">
        <v>0.1255</v>
      </c>
    </row>
  </sheetData>
  <phoneticPr fontId="2" type="noConversion"/>
  <pageMargins left="0.75" right="0.75" top="1" bottom="1" header="0.5" footer="0.5"/>
  <pageSetup paperSize="9" scale="77" orientation="portrait" horizontalDpi="4294967292" verticalDpi="4294967292"/>
  <colBreaks count="1" manualBreakCount="1">
    <brk id="11" max="1048575" man="1"/>
  </colBreaks>
  <drawing r:id="rId1"/>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8"/>
  <sheetViews>
    <sheetView showGridLines="0" workbookViewId="0"/>
  </sheetViews>
  <sheetFormatPr baseColWidth="10" defaultColWidth="8.83203125" defaultRowHeight="12" x14ac:dyDescent="0"/>
  <cols>
    <col min="4" max="4" width="15" customWidth="1"/>
  </cols>
  <sheetData>
    <row r="1" spans="1:1">
      <c r="A1" s="14" t="s">
        <v>1131</v>
      </c>
    </row>
    <row r="26" spans="2:9" ht="12" customHeight="1">
      <c r="B26" s="113" t="s">
        <v>1130</v>
      </c>
      <c r="C26" s="113"/>
      <c r="D26" s="113"/>
      <c r="E26" s="113"/>
      <c r="F26" s="113"/>
      <c r="G26" s="113"/>
      <c r="H26" s="113"/>
      <c r="I26" s="113"/>
    </row>
    <row r="27" spans="2:9">
      <c r="B27" s="113"/>
      <c r="C27" s="113"/>
      <c r="D27" s="113"/>
      <c r="E27" s="113"/>
      <c r="F27" s="113"/>
      <c r="G27" s="113"/>
      <c r="H27" s="113"/>
      <c r="I27" s="113"/>
    </row>
    <row r="28" spans="2:9">
      <c r="B28" s="113"/>
      <c r="C28" s="113"/>
      <c r="D28" s="113"/>
      <c r="E28" s="113"/>
      <c r="F28" s="113"/>
      <c r="G28" s="113"/>
      <c r="H28" s="113"/>
      <c r="I28" s="113"/>
    </row>
    <row r="29" spans="2:9">
      <c r="B29" s="113"/>
      <c r="C29" s="113"/>
      <c r="D29" s="113"/>
      <c r="E29" s="113"/>
      <c r="F29" s="113"/>
      <c r="G29" s="113"/>
      <c r="H29" s="113"/>
      <c r="I29" s="113"/>
    </row>
    <row r="30" spans="2:9">
      <c r="B30" s="100"/>
      <c r="C30" s="100"/>
      <c r="D30" s="100"/>
      <c r="E30" s="100"/>
      <c r="F30" s="100"/>
      <c r="G30" s="100"/>
      <c r="H30" s="100"/>
      <c r="I30" s="100"/>
    </row>
    <row r="31" spans="2:9">
      <c r="B31" t="s">
        <v>51</v>
      </c>
    </row>
    <row r="32" spans="2:9">
      <c r="B32" t="s">
        <v>52</v>
      </c>
    </row>
    <row r="33" spans="2:6">
      <c r="B33" t="s">
        <v>53</v>
      </c>
    </row>
    <row r="34" spans="2:6">
      <c r="C34" t="s">
        <v>402</v>
      </c>
      <c r="D34" t="s">
        <v>402</v>
      </c>
    </row>
    <row r="36" spans="2:6" ht="48">
      <c r="C36" s="64" t="s">
        <v>47</v>
      </c>
      <c r="D36" s="42" t="s">
        <v>49</v>
      </c>
      <c r="E36" s="42" t="s">
        <v>48</v>
      </c>
      <c r="F36" s="42" t="s">
        <v>50</v>
      </c>
    </row>
    <row r="38" spans="2:6">
      <c r="B38">
        <v>1840</v>
      </c>
      <c r="C38" s="43">
        <v>502303</v>
      </c>
      <c r="D38" s="43">
        <v>532527.61957742996</v>
      </c>
      <c r="E38" s="43">
        <f t="shared" ref="E38:E69" si="0">D38-C38</f>
        <v>30224.619577429956</v>
      </c>
      <c r="F38" s="21">
        <f>E38/D38</f>
        <v>5.675690511867483E-2</v>
      </c>
    </row>
    <row r="39" spans="2:6">
      <c r="B39">
        <v>1841</v>
      </c>
      <c r="C39" s="43">
        <v>512158</v>
      </c>
      <c r="D39" s="43">
        <v>539613.88156450994</v>
      </c>
      <c r="E39" s="43">
        <f t="shared" si="0"/>
        <v>27455.881564509938</v>
      </c>
      <c r="F39" s="21">
        <f t="shared" ref="F39:F102" si="1">E39/D39</f>
        <v>5.0880606490156861E-2</v>
      </c>
    </row>
    <row r="40" spans="2:6">
      <c r="B40">
        <v>1842</v>
      </c>
      <c r="C40" s="43">
        <v>517739</v>
      </c>
      <c r="D40" s="43">
        <v>539477.3229118</v>
      </c>
      <c r="E40" s="43">
        <f t="shared" si="0"/>
        <v>21738.322911800002</v>
      </c>
      <c r="F40" s="21">
        <f t="shared" si="1"/>
        <v>4.0295156049319304E-2</v>
      </c>
    </row>
    <row r="41" spans="2:6">
      <c r="B41">
        <v>1843</v>
      </c>
      <c r="C41" s="43">
        <v>527325</v>
      </c>
      <c r="D41" s="43">
        <v>542251.34308150003</v>
      </c>
      <c r="E41" s="43">
        <f t="shared" si="0"/>
        <v>14926.343081500032</v>
      </c>
      <c r="F41" s="21">
        <f t="shared" si="1"/>
        <v>2.7526613390529881E-2</v>
      </c>
    </row>
    <row r="42" spans="2:6">
      <c r="B42">
        <v>1844</v>
      </c>
      <c r="C42" s="43">
        <v>540763</v>
      </c>
      <c r="D42" s="43">
        <v>555055.64153638994</v>
      </c>
      <c r="E42" s="43">
        <f t="shared" si="0"/>
        <v>14292.641536389943</v>
      </c>
      <c r="F42" s="21">
        <f t="shared" si="1"/>
        <v>2.5749925713443821E-2</v>
      </c>
    </row>
    <row r="43" spans="2:6">
      <c r="B43">
        <v>1845</v>
      </c>
      <c r="C43" s="43">
        <v>543521</v>
      </c>
      <c r="D43" s="43">
        <v>557483.01932855998</v>
      </c>
      <c r="E43" s="43">
        <f t="shared" si="0"/>
        <v>13962.019328559982</v>
      </c>
      <c r="F43" s="21">
        <f t="shared" si="1"/>
        <v>2.5044743686320751E-2</v>
      </c>
    </row>
    <row r="44" spans="2:6">
      <c r="B44">
        <v>1846</v>
      </c>
      <c r="C44" s="43">
        <v>572625</v>
      </c>
      <c r="D44" s="43">
        <v>586687.29097424005</v>
      </c>
      <c r="E44" s="43">
        <f t="shared" si="0"/>
        <v>14062.290974240052</v>
      </c>
      <c r="F44" s="21">
        <f t="shared" si="1"/>
        <v>2.3968971529771028E-2</v>
      </c>
    </row>
    <row r="45" spans="2:6">
      <c r="B45">
        <v>1847</v>
      </c>
      <c r="C45" s="43">
        <v>539965</v>
      </c>
      <c r="D45" s="43">
        <v>542514.23649187002</v>
      </c>
      <c r="E45" s="43">
        <f t="shared" si="0"/>
        <v>2549.2364918700187</v>
      </c>
      <c r="F45" s="21">
        <f t="shared" si="1"/>
        <v>4.698930130118753E-3</v>
      </c>
    </row>
    <row r="46" spans="2:6">
      <c r="B46">
        <v>1848</v>
      </c>
      <c r="C46" s="43">
        <v>563059</v>
      </c>
      <c r="D46" s="43">
        <v>572179.48165879003</v>
      </c>
      <c r="E46" s="43">
        <f t="shared" si="0"/>
        <v>9120.4816587900277</v>
      </c>
      <c r="F46" s="21">
        <f t="shared" si="1"/>
        <v>1.5939896398153054E-2</v>
      </c>
    </row>
    <row r="47" spans="2:6">
      <c r="B47">
        <v>1849</v>
      </c>
      <c r="C47" s="43">
        <v>578159</v>
      </c>
      <c r="D47" s="43">
        <v>555757.37153246999</v>
      </c>
      <c r="E47" s="43">
        <f t="shared" si="0"/>
        <v>-22401.628467530012</v>
      </c>
      <c r="F47" s="21">
        <f t="shared" si="1"/>
        <v>-4.0308288499635678E-2</v>
      </c>
    </row>
    <row r="48" spans="2:6">
      <c r="B48">
        <v>1850</v>
      </c>
      <c r="C48" s="43">
        <v>593422</v>
      </c>
      <c r="D48" s="43">
        <v>598423.81842828996</v>
      </c>
      <c r="E48" s="43">
        <f t="shared" si="0"/>
        <v>5001.8184282899601</v>
      </c>
      <c r="F48" s="21">
        <f t="shared" si="1"/>
        <v>8.3583210999635966E-3</v>
      </c>
    </row>
    <row r="49" spans="2:6">
      <c r="B49">
        <v>1851</v>
      </c>
      <c r="C49" s="43">
        <v>615865</v>
      </c>
      <c r="D49" s="43">
        <v>608674.15021820995</v>
      </c>
      <c r="E49" s="43">
        <f t="shared" si="0"/>
        <v>-7190.8497817900497</v>
      </c>
      <c r="F49" s="21">
        <f t="shared" si="1"/>
        <v>-1.1813956250995917E-2</v>
      </c>
    </row>
    <row r="50" spans="2:6">
      <c r="B50">
        <v>1852</v>
      </c>
      <c r="C50" s="43">
        <v>624012</v>
      </c>
      <c r="D50" s="43">
        <v>626453.98747564002</v>
      </c>
      <c r="E50" s="43">
        <f t="shared" si="0"/>
        <v>2441.9874756400241</v>
      </c>
      <c r="F50" s="21">
        <f t="shared" si="1"/>
        <v>3.8981114726083245E-3</v>
      </c>
    </row>
    <row r="51" spans="2:6">
      <c r="B51">
        <v>1853</v>
      </c>
      <c r="C51" s="43">
        <v>612391</v>
      </c>
      <c r="D51" s="43">
        <v>597451.92674157</v>
      </c>
      <c r="E51" s="43">
        <f t="shared" si="0"/>
        <v>-14939.073258429999</v>
      </c>
      <c r="F51" s="21">
        <f t="shared" si="1"/>
        <v>-2.5004644875623521E-2</v>
      </c>
    </row>
    <row r="52" spans="2:6">
      <c r="B52">
        <v>1854</v>
      </c>
      <c r="C52" s="43">
        <v>634405</v>
      </c>
      <c r="D52" s="43">
        <v>619316.28182029002</v>
      </c>
      <c r="E52" s="43">
        <f t="shared" si="0"/>
        <v>-15088.718179709977</v>
      </c>
      <c r="F52" s="21">
        <f t="shared" si="1"/>
        <v>-2.4363509603463552E-2</v>
      </c>
    </row>
    <row r="53" spans="2:6">
      <c r="B53">
        <v>1855</v>
      </c>
      <c r="C53" s="43">
        <v>635043</v>
      </c>
      <c r="D53" s="43">
        <v>617114.94704819995</v>
      </c>
      <c r="E53" s="43">
        <f t="shared" si="0"/>
        <v>-17928.052951800055</v>
      </c>
      <c r="F53" s="21">
        <f t="shared" si="1"/>
        <v>-2.9051399642082854E-2</v>
      </c>
    </row>
    <row r="54" spans="2:6">
      <c r="B54">
        <v>1856</v>
      </c>
      <c r="C54" s="43">
        <v>657453</v>
      </c>
      <c r="D54" s="43">
        <v>649623.36534827005</v>
      </c>
      <c r="E54" s="43">
        <f t="shared" si="0"/>
        <v>-7829.6346517299535</v>
      </c>
      <c r="F54" s="21">
        <f t="shared" si="1"/>
        <v>-1.2052575491234683E-2</v>
      </c>
    </row>
    <row r="55" spans="2:6">
      <c r="B55">
        <v>1857</v>
      </c>
      <c r="C55" s="43">
        <v>663071</v>
      </c>
      <c r="D55" s="43">
        <v>649626.02545246005</v>
      </c>
      <c r="E55" s="43">
        <f t="shared" si="0"/>
        <v>-13444.974547539954</v>
      </c>
      <c r="F55" s="21">
        <f t="shared" si="1"/>
        <v>-2.0696483854961971E-2</v>
      </c>
    </row>
    <row r="56" spans="2:6">
      <c r="B56">
        <v>1858</v>
      </c>
      <c r="C56" s="43">
        <v>655481</v>
      </c>
      <c r="D56" s="43">
        <v>636453.51494950999</v>
      </c>
      <c r="E56" s="43">
        <f t="shared" si="0"/>
        <v>-19027.48505049001</v>
      </c>
      <c r="F56" s="21">
        <f t="shared" si="1"/>
        <v>-2.989611119046057E-2</v>
      </c>
    </row>
    <row r="57" spans="2:6">
      <c r="B57">
        <v>1859</v>
      </c>
      <c r="C57" s="43">
        <v>689881</v>
      </c>
      <c r="D57" s="43">
        <v>664256.55145721999</v>
      </c>
      <c r="E57" s="43">
        <f t="shared" si="0"/>
        <v>-25624.44854278001</v>
      </c>
      <c r="F57" s="21">
        <f t="shared" si="1"/>
        <v>-3.8576132198570111E-2</v>
      </c>
    </row>
    <row r="58" spans="2:6">
      <c r="B58">
        <v>1860</v>
      </c>
      <c r="C58" s="43">
        <v>684048</v>
      </c>
      <c r="D58" s="43">
        <v>683873.08860419004</v>
      </c>
      <c r="E58" s="43">
        <f t="shared" si="0"/>
        <v>-174.91139580996241</v>
      </c>
      <c r="F58" s="21">
        <f t="shared" si="1"/>
        <v>-2.5576587048769964E-4</v>
      </c>
    </row>
    <row r="59" spans="2:6">
      <c r="B59">
        <v>1861</v>
      </c>
      <c r="C59" s="43">
        <v>696406</v>
      </c>
      <c r="D59" s="43">
        <v>670953.86055955</v>
      </c>
      <c r="E59" s="43">
        <f t="shared" si="0"/>
        <v>-25452.139440450002</v>
      </c>
      <c r="F59" s="21">
        <f t="shared" si="1"/>
        <v>-3.7934261857028272E-2</v>
      </c>
    </row>
    <row r="60" spans="2:6">
      <c r="B60">
        <v>1862</v>
      </c>
      <c r="C60" s="43">
        <v>712684</v>
      </c>
      <c r="D60" s="43">
        <v>694562.00393556</v>
      </c>
      <c r="E60" s="43">
        <f t="shared" si="0"/>
        <v>-18121.996064439998</v>
      </c>
      <c r="F60" s="21">
        <f t="shared" si="1"/>
        <v>-2.6091257456866756E-2</v>
      </c>
    </row>
    <row r="61" spans="2:6">
      <c r="B61">
        <v>1863</v>
      </c>
      <c r="C61" s="43">
        <v>727417</v>
      </c>
      <c r="D61" s="43">
        <v>709363.79844070005</v>
      </c>
      <c r="E61" s="43">
        <f t="shared" si="0"/>
        <v>-18053.201559299952</v>
      </c>
      <c r="F61" s="21">
        <f t="shared" si="1"/>
        <v>-2.5449849004113123E-2</v>
      </c>
    </row>
    <row r="62" spans="2:6">
      <c r="B62">
        <v>1864</v>
      </c>
      <c r="C62" s="43">
        <v>740275</v>
      </c>
      <c r="D62" s="43">
        <v>713841.06313038</v>
      </c>
      <c r="E62" s="43">
        <f t="shared" si="0"/>
        <v>-26433.936869619996</v>
      </c>
      <c r="F62" s="21">
        <f t="shared" si="1"/>
        <v>-3.703056357349388E-2</v>
      </c>
    </row>
    <row r="63" spans="2:6">
      <c r="B63">
        <v>1865</v>
      </c>
      <c r="C63" s="43">
        <v>748069</v>
      </c>
      <c r="D63" s="43">
        <v>724213.46891378995</v>
      </c>
      <c r="E63" s="43">
        <f t="shared" si="0"/>
        <v>-23855.531086210045</v>
      </c>
      <c r="F63" s="21">
        <f t="shared" si="1"/>
        <v>-3.2939916350892662E-2</v>
      </c>
    </row>
    <row r="64" spans="2:6">
      <c r="B64">
        <v>1866</v>
      </c>
      <c r="C64" s="43">
        <v>753870</v>
      </c>
      <c r="D64" s="43">
        <v>724953.05052495003</v>
      </c>
      <c r="E64" s="43">
        <f t="shared" si="0"/>
        <v>-28916.949475049973</v>
      </c>
      <c r="F64" s="21">
        <f t="shared" si="1"/>
        <v>-3.9888030616756144E-2</v>
      </c>
    </row>
    <row r="65" spans="2:6">
      <c r="B65">
        <v>1867</v>
      </c>
      <c r="C65" s="43">
        <v>768349</v>
      </c>
      <c r="D65" s="43">
        <v>731276.00959284999</v>
      </c>
      <c r="E65" s="43">
        <f t="shared" si="0"/>
        <v>-37072.990407150006</v>
      </c>
      <c r="F65" s="21">
        <f t="shared" si="1"/>
        <v>-5.0696303339406695E-2</v>
      </c>
    </row>
    <row r="66" spans="2:6">
      <c r="B66">
        <v>1868</v>
      </c>
      <c r="C66" s="43">
        <v>786858</v>
      </c>
      <c r="D66" s="43">
        <v>758777.84657646995</v>
      </c>
      <c r="E66" s="43">
        <f t="shared" si="0"/>
        <v>-28080.15342353005</v>
      </c>
      <c r="F66" s="21">
        <f t="shared" si="1"/>
        <v>-3.7007081256028897E-2</v>
      </c>
    </row>
    <row r="67" spans="2:6">
      <c r="B67">
        <v>1869</v>
      </c>
      <c r="C67" s="43">
        <v>773381</v>
      </c>
      <c r="D67" s="43">
        <v>740581.53796833998</v>
      </c>
      <c r="E67" s="43">
        <f t="shared" si="0"/>
        <v>-32799.462031660019</v>
      </c>
      <c r="F67" s="21">
        <f t="shared" si="1"/>
        <v>-4.4288792455777104E-2</v>
      </c>
    </row>
    <row r="68" spans="2:6">
      <c r="B68">
        <v>1870</v>
      </c>
      <c r="C68" s="43">
        <v>792787</v>
      </c>
      <c r="D68" s="43">
        <v>775043.45217011997</v>
      </c>
      <c r="E68" s="43">
        <f t="shared" si="0"/>
        <v>-17743.54782988003</v>
      </c>
      <c r="F68" s="21">
        <f t="shared" si="1"/>
        <v>-2.2893616841995292E-2</v>
      </c>
    </row>
    <row r="69" spans="2:6">
      <c r="B69">
        <v>1871</v>
      </c>
      <c r="C69" s="43">
        <v>797428</v>
      </c>
      <c r="D69" s="43">
        <v>753933.35843721998</v>
      </c>
      <c r="E69" s="43">
        <f t="shared" si="0"/>
        <v>-43494.641562780016</v>
      </c>
      <c r="F69" s="21">
        <f t="shared" si="1"/>
        <v>-5.769029991316111E-2</v>
      </c>
    </row>
    <row r="70" spans="2:6">
      <c r="B70">
        <v>1872</v>
      </c>
      <c r="C70" s="43">
        <v>825907</v>
      </c>
      <c r="D70" s="43">
        <v>799212.34034055995</v>
      </c>
      <c r="E70" s="43">
        <f t="shared" ref="E70:E101" si="2">D70-C70</f>
        <v>-26694.659659440047</v>
      </c>
      <c r="F70" s="21">
        <f t="shared" si="1"/>
        <v>-3.3401210556965287E-2</v>
      </c>
    </row>
    <row r="71" spans="2:6">
      <c r="B71">
        <v>1873</v>
      </c>
      <c r="C71" s="43">
        <v>829778</v>
      </c>
      <c r="D71" s="43">
        <v>790754.06418156996</v>
      </c>
      <c r="E71" s="43">
        <f t="shared" si="2"/>
        <v>-39023.935818430036</v>
      </c>
      <c r="F71" s="21">
        <f t="shared" si="1"/>
        <v>-4.9350281694498517E-2</v>
      </c>
    </row>
    <row r="72" spans="2:6">
      <c r="B72">
        <v>1874</v>
      </c>
      <c r="C72" s="43">
        <v>854956</v>
      </c>
      <c r="D72" s="43">
        <v>828461.70183172997</v>
      </c>
      <c r="E72" s="43">
        <f t="shared" si="2"/>
        <v>-26494.298168270034</v>
      </c>
      <c r="F72" s="21">
        <f t="shared" si="1"/>
        <v>-3.198011218827751E-2</v>
      </c>
    </row>
    <row r="73" spans="2:6">
      <c r="B73">
        <v>1875</v>
      </c>
      <c r="C73" s="43">
        <v>850607</v>
      </c>
      <c r="D73" s="43">
        <v>811993.24687030003</v>
      </c>
      <c r="E73" s="43">
        <f t="shared" si="2"/>
        <v>-38613.753129699966</v>
      </c>
      <c r="F73" s="21">
        <f t="shared" si="1"/>
        <v>-4.7554278657526511E-2</v>
      </c>
    </row>
    <row r="74" spans="2:6">
      <c r="B74">
        <v>1876</v>
      </c>
      <c r="C74" s="43">
        <v>887968</v>
      </c>
      <c r="D74" s="43">
        <v>834609.38001145003</v>
      </c>
      <c r="E74" s="43">
        <f t="shared" si="2"/>
        <v>-53358.619988549966</v>
      </c>
      <c r="F74" s="21">
        <f t="shared" si="1"/>
        <v>-6.3932447042253399E-2</v>
      </c>
    </row>
    <row r="75" spans="2:6">
      <c r="B75">
        <v>1877</v>
      </c>
      <c r="C75" s="43">
        <v>888200</v>
      </c>
      <c r="D75" s="43">
        <v>836297.12299194001</v>
      </c>
      <c r="E75" s="43">
        <f t="shared" si="2"/>
        <v>-51902.877008059993</v>
      </c>
      <c r="F75" s="21">
        <f t="shared" si="1"/>
        <v>-6.2062723380384294E-2</v>
      </c>
    </row>
    <row r="76" spans="2:6">
      <c r="B76">
        <v>1878</v>
      </c>
      <c r="C76" s="43">
        <v>891906</v>
      </c>
      <c r="D76" s="43">
        <v>828446.32818116003</v>
      </c>
      <c r="E76" s="43">
        <f t="shared" si="2"/>
        <v>-63459.671818839968</v>
      </c>
      <c r="F76" s="21">
        <f t="shared" si="1"/>
        <v>-7.6600824531583844E-2</v>
      </c>
    </row>
    <row r="77" spans="2:6">
      <c r="B77">
        <v>1879</v>
      </c>
      <c r="C77" s="43">
        <v>880389</v>
      </c>
      <c r="D77" s="43">
        <v>826192.23177615996</v>
      </c>
      <c r="E77" s="43">
        <f t="shared" si="2"/>
        <v>-54196.768223840045</v>
      </c>
      <c r="F77" s="21">
        <f t="shared" si="1"/>
        <v>-6.5598254424792946E-2</v>
      </c>
    </row>
    <row r="78" spans="2:6">
      <c r="B78">
        <v>1880</v>
      </c>
      <c r="C78" s="43">
        <v>881643</v>
      </c>
      <c r="D78" s="43">
        <v>829769.20228567999</v>
      </c>
      <c r="E78" s="43">
        <f t="shared" si="2"/>
        <v>-51873.797714320011</v>
      </c>
      <c r="F78" s="21">
        <f t="shared" si="1"/>
        <v>-6.2515935240098797E-2</v>
      </c>
    </row>
    <row r="79" spans="2:6">
      <c r="B79">
        <v>1881</v>
      </c>
      <c r="C79" s="43">
        <v>883642</v>
      </c>
      <c r="D79" s="43">
        <v>824808.96089272003</v>
      </c>
      <c r="E79" s="43">
        <f t="shared" si="2"/>
        <v>-58833.039107279968</v>
      </c>
      <c r="F79" s="21">
        <f t="shared" si="1"/>
        <v>-7.1329291868510836E-2</v>
      </c>
    </row>
    <row r="80" spans="2:6">
      <c r="B80">
        <v>1882</v>
      </c>
      <c r="C80" s="43">
        <v>889014</v>
      </c>
      <c r="D80" s="43">
        <v>831122.28795129003</v>
      </c>
      <c r="E80" s="43">
        <f t="shared" si="2"/>
        <v>-57891.712048709975</v>
      </c>
      <c r="F80" s="21">
        <f t="shared" si="1"/>
        <v>-6.965486654366182E-2</v>
      </c>
    </row>
    <row r="81" spans="2:6">
      <c r="B81">
        <v>1883</v>
      </c>
      <c r="C81" s="43">
        <v>890722</v>
      </c>
      <c r="D81" s="43">
        <v>826063.95041749999</v>
      </c>
      <c r="E81" s="43">
        <f t="shared" si="2"/>
        <v>-64658.049582500011</v>
      </c>
      <c r="F81" s="21">
        <f t="shared" si="1"/>
        <v>-7.8272450395421883E-2</v>
      </c>
    </row>
    <row r="82" spans="2:6">
      <c r="B82">
        <v>1884</v>
      </c>
      <c r="C82" s="43">
        <v>906750</v>
      </c>
      <c r="D82" s="43">
        <v>836020.28182516003</v>
      </c>
      <c r="E82" s="43">
        <f t="shared" si="2"/>
        <v>-70729.718174839974</v>
      </c>
      <c r="F82" s="21">
        <f t="shared" si="1"/>
        <v>-8.4602873533673364E-2</v>
      </c>
    </row>
    <row r="83" spans="2:6">
      <c r="B83">
        <v>1885</v>
      </c>
      <c r="C83" s="43">
        <v>894270</v>
      </c>
      <c r="D83" s="43">
        <v>834153.44099388004</v>
      </c>
      <c r="E83" s="43">
        <f t="shared" si="2"/>
        <v>-60116.559006119962</v>
      </c>
      <c r="F83" s="21">
        <f t="shared" si="1"/>
        <v>-7.2068945654041872E-2</v>
      </c>
    </row>
    <row r="84" spans="2:6">
      <c r="B84">
        <v>1886</v>
      </c>
      <c r="C84" s="43">
        <v>903760</v>
      </c>
      <c r="D84" s="43">
        <v>833972.65637778002</v>
      </c>
      <c r="E84" s="43">
        <f t="shared" si="2"/>
        <v>-69787.343622219982</v>
      </c>
      <c r="F84" s="21">
        <f t="shared" si="1"/>
        <v>-8.3680613613076438E-2</v>
      </c>
    </row>
    <row r="85" spans="2:6">
      <c r="B85">
        <v>1887</v>
      </c>
      <c r="C85" s="43">
        <v>886331</v>
      </c>
      <c r="D85" s="43">
        <v>827382.15613174997</v>
      </c>
      <c r="E85" s="43">
        <f t="shared" si="2"/>
        <v>-58948.843868250027</v>
      </c>
      <c r="F85" s="21">
        <f t="shared" si="1"/>
        <v>-7.1247419866839842E-2</v>
      </c>
    </row>
    <row r="86" spans="2:6">
      <c r="B86">
        <v>1888</v>
      </c>
      <c r="C86" s="43">
        <v>879868</v>
      </c>
      <c r="D86" s="43">
        <v>830149.00207298587</v>
      </c>
      <c r="E86" s="43">
        <f t="shared" si="2"/>
        <v>-49718.997927014134</v>
      </c>
      <c r="F86" s="21">
        <f t="shared" si="1"/>
        <v>-5.9891655356881207E-2</v>
      </c>
    </row>
    <row r="87" spans="2:6">
      <c r="B87">
        <v>1889</v>
      </c>
      <c r="C87" s="43">
        <v>885944</v>
      </c>
      <c r="D87" s="43">
        <v>842140.38978234516</v>
      </c>
      <c r="E87" s="43">
        <f t="shared" si="2"/>
        <v>-43803.610217654845</v>
      </c>
      <c r="F87" s="21">
        <f t="shared" si="1"/>
        <v>-5.2014617454669378E-2</v>
      </c>
    </row>
    <row r="88" spans="2:6">
      <c r="B88">
        <v>1890</v>
      </c>
      <c r="C88" s="43">
        <v>869937</v>
      </c>
      <c r="D88" s="43">
        <v>803805.74171515822</v>
      </c>
      <c r="E88" s="43">
        <f t="shared" si="2"/>
        <v>-66131.258284841781</v>
      </c>
      <c r="F88" s="21">
        <f t="shared" si="1"/>
        <v>-8.227268710936439E-2</v>
      </c>
    </row>
    <row r="89" spans="2:6">
      <c r="B89">
        <v>1891</v>
      </c>
      <c r="C89" s="43">
        <v>914157</v>
      </c>
      <c r="D89" s="43">
        <v>837353.87013902538</v>
      </c>
      <c r="E89" s="43">
        <f t="shared" si="2"/>
        <v>-76803.129860974615</v>
      </c>
      <c r="F89" s="21">
        <f t="shared" si="1"/>
        <v>-9.172123351889809E-2</v>
      </c>
    </row>
    <row r="90" spans="2:6">
      <c r="B90">
        <v>1892</v>
      </c>
      <c r="C90" s="43">
        <v>897957</v>
      </c>
      <c r="D90" s="43">
        <v>841817.04549846239</v>
      </c>
      <c r="E90" s="43">
        <f t="shared" si="2"/>
        <v>-56139.954501537606</v>
      </c>
      <c r="F90" s="21">
        <f t="shared" si="1"/>
        <v>-6.6689020852857217E-2</v>
      </c>
    </row>
    <row r="91" spans="2:6">
      <c r="B91">
        <v>1893</v>
      </c>
      <c r="C91" s="43">
        <v>914572</v>
      </c>
      <c r="D91" s="43">
        <v>839722.46429601894</v>
      </c>
      <c r="E91" s="43">
        <f t="shared" si="2"/>
        <v>-74849.535703981062</v>
      </c>
      <c r="F91" s="21">
        <f t="shared" si="1"/>
        <v>-8.9136040640202654E-2</v>
      </c>
    </row>
    <row r="92" spans="2:6">
      <c r="B92">
        <v>1894</v>
      </c>
      <c r="C92" s="43">
        <v>890289</v>
      </c>
      <c r="D92" s="43">
        <v>832392.83408494154</v>
      </c>
      <c r="E92" s="43">
        <f t="shared" si="2"/>
        <v>-57896.16591505846</v>
      </c>
      <c r="F92" s="21">
        <f t="shared" si="1"/>
        <v>-6.9553897564128289E-2</v>
      </c>
    </row>
    <row r="93" spans="2:6">
      <c r="B93">
        <v>1895</v>
      </c>
      <c r="C93" s="43">
        <v>922291</v>
      </c>
      <c r="D93" s="43">
        <v>841374.01191529911</v>
      </c>
      <c r="E93" s="43">
        <f t="shared" si="2"/>
        <v>-80916.98808470089</v>
      </c>
      <c r="F93" s="21">
        <f t="shared" si="1"/>
        <v>-9.6172435728674233E-2</v>
      </c>
    </row>
    <row r="94" spans="2:6">
      <c r="B94">
        <v>1896</v>
      </c>
      <c r="C94" s="43">
        <v>915331</v>
      </c>
      <c r="D94" s="43">
        <v>851537.38701319881</v>
      </c>
      <c r="E94" s="43">
        <f t="shared" si="2"/>
        <v>-63793.612986801192</v>
      </c>
      <c r="F94" s="21">
        <f t="shared" si="1"/>
        <v>-7.4915809874842754E-2</v>
      </c>
    </row>
    <row r="95" spans="2:6">
      <c r="B95">
        <v>1897</v>
      </c>
      <c r="C95" s="43">
        <v>921683</v>
      </c>
      <c r="D95" s="43">
        <v>854643.55370553513</v>
      </c>
      <c r="E95" s="43">
        <f t="shared" si="2"/>
        <v>-67039.446294464869</v>
      </c>
      <c r="F95" s="21">
        <f t="shared" si="1"/>
        <v>-7.8441411046508758E-2</v>
      </c>
    </row>
    <row r="96" spans="2:6">
      <c r="B96">
        <v>1898</v>
      </c>
      <c r="C96" s="43">
        <v>923165</v>
      </c>
      <c r="D96" s="43">
        <v>852280.68929494848</v>
      </c>
      <c r="E96" s="43">
        <f t="shared" si="2"/>
        <v>-70884.310705051525</v>
      </c>
      <c r="F96" s="21">
        <f t="shared" si="1"/>
        <v>-8.3170147576253031E-2</v>
      </c>
    </row>
    <row r="97" spans="2:6">
      <c r="B97">
        <v>1899</v>
      </c>
      <c r="C97" s="43">
        <v>928646</v>
      </c>
      <c r="D97" s="43">
        <v>897473.38719184056</v>
      </c>
      <c r="E97" s="43">
        <f t="shared" si="2"/>
        <v>-31172.612808159436</v>
      </c>
      <c r="F97" s="21">
        <f t="shared" si="1"/>
        <v>-3.4733746151178177E-2</v>
      </c>
    </row>
    <row r="98" spans="2:6">
      <c r="B98">
        <v>1900</v>
      </c>
      <c r="C98" s="43">
        <v>927062</v>
      </c>
      <c r="D98" s="43">
        <v>912110.96429606236</v>
      </c>
      <c r="E98" s="43">
        <f t="shared" si="2"/>
        <v>-14951.035703937639</v>
      </c>
      <c r="F98" s="21">
        <f t="shared" si="1"/>
        <v>-1.6391685101029747E-2</v>
      </c>
    </row>
    <row r="99" spans="2:6">
      <c r="B99">
        <v>1901</v>
      </c>
      <c r="C99" s="43">
        <v>929807</v>
      </c>
      <c r="D99" s="43">
        <v>880125.9930708023</v>
      </c>
      <c r="E99" s="43">
        <f t="shared" si="2"/>
        <v>-49681.006929197698</v>
      </c>
      <c r="F99" s="21">
        <f t="shared" si="1"/>
        <v>-5.6447607865617346E-2</v>
      </c>
    </row>
    <row r="100" spans="2:6">
      <c r="B100">
        <v>1902</v>
      </c>
      <c r="C100" s="43">
        <v>940509</v>
      </c>
      <c r="D100" s="43">
        <v>897100.99746406951</v>
      </c>
      <c r="E100" s="43">
        <f t="shared" si="2"/>
        <v>-43408.002535930485</v>
      </c>
      <c r="F100" s="21">
        <f t="shared" si="1"/>
        <v>-4.8386973884363617E-2</v>
      </c>
    </row>
    <row r="101" spans="2:6">
      <c r="B101">
        <v>1903</v>
      </c>
      <c r="C101" s="43">
        <v>948271</v>
      </c>
      <c r="D101" s="43">
        <v>914851.80129909737</v>
      </c>
      <c r="E101" s="43">
        <f t="shared" si="2"/>
        <v>-33419.198700902634</v>
      </c>
      <c r="F101" s="21">
        <f t="shared" si="1"/>
        <v>-3.6529630977877606E-2</v>
      </c>
    </row>
    <row r="102" spans="2:6">
      <c r="B102">
        <v>1904</v>
      </c>
      <c r="C102" s="43">
        <v>945389</v>
      </c>
      <c r="D102" s="43">
        <v>911699.44274148042</v>
      </c>
      <c r="E102" s="43">
        <f t="shared" ref="E102:E133" si="3">D102-C102</f>
        <v>-33689.557258519577</v>
      </c>
      <c r="F102" s="21">
        <f t="shared" si="1"/>
        <v>-3.6952482012290226E-2</v>
      </c>
    </row>
    <row r="103" spans="2:6">
      <c r="B103">
        <v>1905</v>
      </c>
      <c r="C103" s="43">
        <v>929293</v>
      </c>
      <c r="D103" s="43">
        <v>896915.28357732459</v>
      </c>
      <c r="E103" s="43">
        <f t="shared" si="3"/>
        <v>-32377.71642267541</v>
      </c>
      <c r="F103" s="21">
        <f t="shared" ref="F103:F166" si="4">E103/D103</f>
        <v>-3.6098968336828519E-2</v>
      </c>
    </row>
    <row r="104" spans="2:6">
      <c r="B104">
        <v>1906</v>
      </c>
      <c r="C104" s="43">
        <v>935081</v>
      </c>
      <c r="D104" s="43">
        <v>891903.58011757978</v>
      </c>
      <c r="E104" s="43">
        <f t="shared" si="3"/>
        <v>-43177.419882420218</v>
      </c>
      <c r="F104" s="21">
        <f t="shared" si="4"/>
        <v>-4.8410412117336869E-2</v>
      </c>
    </row>
    <row r="105" spans="2:6">
      <c r="B105">
        <v>1907</v>
      </c>
      <c r="C105" s="43">
        <v>918042</v>
      </c>
      <c r="D105" s="43">
        <v>889359.30068092316</v>
      </c>
      <c r="E105" s="43">
        <f t="shared" si="3"/>
        <v>-28682.699319076841</v>
      </c>
      <c r="F105" s="21">
        <f t="shared" si="4"/>
        <v>-3.2250969093274684E-2</v>
      </c>
    </row>
    <row r="106" spans="2:6">
      <c r="B106">
        <v>1908</v>
      </c>
      <c r="C106" s="43">
        <v>940383</v>
      </c>
      <c r="D106" s="43">
        <v>904514.63079610001</v>
      </c>
      <c r="E106" s="43">
        <f t="shared" si="3"/>
        <v>-35868.369203899987</v>
      </c>
      <c r="F106" s="21">
        <f t="shared" si="4"/>
        <v>-3.9654824789656283E-2</v>
      </c>
    </row>
    <row r="107" spans="2:6">
      <c r="B107">
        <v>1909</v>
      </c>
      <c r="C107" s="43">
        <v>914472</v>
      </c>
      <c r="D107" s="43">
        <v>891289.74052674626</v>
      </c>
      <c r="E107" s="43">
        <f t="shared" si="3"/>
        <v>-23182.25947325374</v>
      </c>
      <c r="F107" s="21">
        <f t="shared" si="4"/>
        <v>-2.6009790553129422E-2</v>
      </c>
    </row>
    <row r="108" spans="2:6">
      <c r="B108">
        <v>1910</v>
      </c>
      <c r="C108" s="43">
        <v>896962</v>
      </c>
      <c r="D108" s="43">
        <v>888574.51085339626</v>
      </c>
      <c r="E108" s="43">
        <f t="shared" si="3"/>
        <v>-8387.489146603737</v>
      </c>
      <c r="F108" s="21">
        <f t="shared" si="4"/>
        <v>-9.439263724263602E-3</v>
      </c>
    </row>
    <row r="109" spans="2:6">
      <c r="B109">
        <v>1911</v>
      </c>
      <c r="C109" s="43">
        <v>881138</v>
      </c>
      <c r="D109" s="43">
        <v>848135.03537654609</v>
      </c>
      <c r="E109" s="43">
        <f t="shared" si="3"/>
        <v>-33002.96462345391</v>
      </c>
      <c r="F109" s="21">
        <f t="shared" si="4"/>
        <v>-3.8912393954815931E-2</v>
      </c>
    </row>
    <row r="110" spans="2:6">
      <c r="B110">
        <v>1912</v>
      </c>
      <c r="C110" s="43">
        <v>872737</v>
      </c>
      <c r="D110" s="43">
        <v>853120.04922128469</v>
      </c>
      <c r="E110" s="43">
        <f t="shared" si="3"/>
        <v>-19616.950778715312</v>
      </c>
      <c r="F110" s="21">
        <f t="shared" si="4"/>
        <v>-2.2994361457829262E-2</v>
      </c>
    </row>
    <row r="111" spans="2:6">
      <c r="B111">
        <v>1913</v>
      </c>
      <c r="C111" s="43">
        <v>881890</v>
      </c>
      <c r="D111" s="43">
        <v>864402.2767302884</v>
      </c>
      <c r="E111" s="43">
        <f t="shared" si="3"/>
        <v>-17487.723269711598</v>
      </c>
      <c r="F111" s="21">
        <f t="shared" si="4"/>
        <v>-2.0231000936116385E-2</v>
      </c>
    </row>
    <row r="112" spans="2:6">
      <c r="B112">
        <v>1914</v>
      </c>
      <c r="C112" s="43">
        <v>879096</v>
      </c>
      <c r="D112" s="43">
        <v>884569.94591154461</v>
      </c>
      <c r="E112" s="43">
        <f t="shared" si="3"/>
        <v>5473.945911544608</v>
      </c>
      <c r="F112" s="21">
        <f t="shared" si="4"/>
        <v>6.1882567193753523E-3</v>
      </c>
    </row>
    <row r="113" spans="2:6">
      <c r="B113">
        <v>1915</v>
      </c>
      <c r="C113" s="43">
        <v>814614</v>
      </c>
      <c r="D113" s="43">
        <v>810046.59124923975</v>
      </c>
      <c r="E113" s="43">
        <f t="shared" si="3"/>
        <v>-4567.4087507602526</v>
      </c>
      <c r="F113" s="21">
        <f t="shared" si="4"/>
        <v>-5.6384519114097802E-3</v>
      </c>
    </row>
    <row r="114" spans="2:6">
      <c r="B114">
        <v>1916</v>
      </c>
      <c r="C114" s="43">
        <v>785520</v>
      </c>
      <c r="D114" s="43">
        <v>801790.07454246969</v>
      </c>
      <c r="E114" s="43">
        <f t="shared" si="3"/>
        <v>16270.074542469694</v>
      </c>
      <c r="F114" s="21">
        <f t="shared" si="4"/>
        <v>2.0292187517728984E-2</v>
      </c>
    </row>
    <row r="115" spans="2:6">
      <c r="B115">
        <v>1917</v>
      </c>
      <c r="C115" s="43">
        <v>668346</v>
      </c>
      <c r="D115" s="43">
        <v>662212.27101247525</v>
      </c>
      <c r="E115" s="43">
        <f t="shared" si="3"/>
        <v>-6133.7289875247516</v>
      </c>
      <c r="F115" s="21">
        <f t="shared" si="4"/>
        <v>-9.2624816180870793E-3</v>
      </c>
    </row>
    <row r="116" spans="2:6">
      <c r="B116">
        <v>1918</v>
      </c>
      <c r="C116" s="43">
        <v>662661</v>
      </c>
      <c r="D116" s="43">
        <v>597833.93884568568</v>
      </c>
      <c r="E116" s="43">
        <f t="shared" si="3"/>
        <v>-64827.061154314317</v>
      </c>
      <c r="F116" s="21">
        <f t="shared" si="4"/>
        <v>-0.10843656899018514</v>
      </c>
    </row>
    <row r="117" spans="2:6">
      <c r="B117">
        <v>1919</v>
      </c>
      <c r="C117" s="43">
        <v>692438</v>
      </c>
      <c r="D117" s="43">
        <v>660847.53548452968</v>
      </c>
      <c r="E117" s="43">
        <f t="shared" si="3"/>
        <v>-31590.464515470318</v>
      </c>
      <c r="F117" s="21">
        <f t="shared" si="4"/>
        <v>-4.7802954265855541E-2</v>
      </c>
    </row>
    <row r="118" spans="2:6">
      <c r="B118">
        <v>1920</v>
      </c>
      <c r="C118" s="43">
        <v>957782</v>
      </c>
      <c r="D118" s="43">
        <v>914562.96954196773</v>
      </c>
      <c r="E118" s="43">
        <f t="shared" si="3"/>
        <v>-43219.03045803227</v>
      </c>
      <c r="F118" s="21">
        <f t="shared" si="4"/>
        <v>-4.7256484132172184E-2</v>
      </c>
    </row>
    <row r="119" spans="2:6">
      <c r="B119">
        <v>1921</v>
      </c>
      <c r="C119" s="43">
        <v>848814</v>
      </c>
      <c r="D119" s="43">
        <v>849101.6959336577</v>
      </c>
      <c r="E119" s="43">
        <f t="shared" si="3"/>
        <v>287.69593365769833</v>
      </c>
      <c r="F119" s="21">
        <f t="shared" si="4"/>
        <v>3.3882388297594061E-4</v>
      </c>
    </row>
    <row r="120" spans="2:6">
      <c r="B120">
        <v>1922</v>
      </c>
      <c r="C120" s="43">
        <v>780124</v>
      </c>
      <c r="D120" s="43">
        <v>775871.81599767588</v>
      </c>
      <c r="E120" s="43">
        <f t="shared" si="3"/>
        <v>-4252.1840023241239</v>
      </c>
      <c r="F120" s="21">
        <f t="shared" si="4"/>
        <v>-5.4805238631542991E-3</v>
      </c>
    </row>
    <row r="121" spans="2:6">
      <c r="B121">
        <v>1923</v>
      </c>
      <c r="C121" s="43">
        <v>758131</v>
      </c>
      <c r="D121" s="43">
        <v>757362.40713598707</v>
      </c>
      <c r="E121" s="43">
        <f t="shared" si="3"/>
        <v>-768.59286401292775</v>
      </c>
      <c r="F121" s="21">
        <f t="shared" si="4"/>
        <v>-1.0148283790839439E-3</v>
      </c>
    </row>
    <row r="122" spans="2:6">
      <c r="B122">
        <v>1924</v>
      </c>
      <c r="C122" s="43">
        <v>729933</v>
      </c>
      <c r="D122" s="43">
        <v>733913.39704696543</v>
      </c>
      <c r="E122" s="43">
        <f t="shared" si="3"/>
        <v>3980.3970469654305</v>
      </c>
      <c r="F122" s="21">
        <f t="shared" si="4"/>
        <v>5.4235241691748442E-3</v>
      </c>
    </row>
    <row r="123" spans="2:6">
      <c r="B123">
        <v>1925</v>
      </c>
      <c r="C123" s="43">
        <v>710582</v>
      </c>
      <c r="D123" s="43">
        <v>723637.014424377</v>
      </c>
      <c r="E123" s="43">
        <f t="shared" si="3"/>
        <v>13055.014424377005</v>
      </c>
      <c r="F123" s="21">
        <f t="shared" si="4"/>
        <v>1.8040832854247683E-2</v>
      </c>
    </row>
    <row r="124" spans="2:6">
      <c r="B124">
        <v>1926</v>
      </c>
      <c r="C124" s="43">
        <v>694563</v>
      </c>
      <c r="D124" s="43">
        <v>718258.82031999901</v>
      </c>
      <c r="E124" s="43">
        <f t="shared" si="3"/>
        <v>23695.820319999009</v>
      </c>
      <c r="F124" s="21">
        <f t="shared" si="4"/>
        <v>3.2990642996130609E-2</v>
      </c>
    </row>
    <row r="125" spans="2:6">
      <c r="B125">
        <v>1927</v>
      </c>
      <c r="C125" s="43">
        <v>654172</v>
      </c>
      <c r="D125" s="43">
        <v>678445.36514549516</v>
      </c>
      <c r="E125" s="43">
        <f t="shared" si="3"/>
        <v>24273.365145495161</v>
      </c>
      <c r="F125" s="21">
        <f t="shared" si="4"/>
        <v>3.5777921690554472E-2</v>
      </c>
    </row>
    <row r="126" spans="2:6">
      <c r="B126">
        <v>1928</v>
      </c>
      <c r="C126" s="43">
        <v>660267</v>
      </c>
      <c r="D126" s="43">
        <v>682433.35399223154</v>
      </c>
      <c r="E126" s="43">
        <f t="shared" si="3"/>
        <v>22166.353992231539</v>
      </c>
      <c r="F126" s="21">
        <f t="shared" si="4"/>
        <v>3.2481346145463851E-2</v>
      </c>
    </row>
    <row r="127" spans="2:6">
      <c r="B127">
        <v>1929</v>
      </c>
      <c r="C127" s="43">
        <v>643673</v>
      </c>
      <c r="D127" s="43">
        <v>666008.69061814609</v>
      </c>
      <c r="E127" s="43">
        <f t="shared" si="3"/>
        <v>22335.690618146094</v>
      </c>
      <c r="F127" s="21">
        <f t="shared" si="4"/>
        <v>3.35366353814626E-2</v>
      </c>
    </row>
    <row r="128" spans="2:6">
      <c r="B128">
        <v>1930</v>
      </c>
      <c r="C128" s="43">
        <v>648811</v>
      </c>
      <c r="D128" s="43">
        <v>682585.7192587289</v>
      </c>
      <c r="E128" s="43">
        <f t="shared" si="3"/>
        <v>33774.719258728903</v>
      </c>
      <c r="F128" s="21">
        <f t="shared" si="4"/>
        <v>4.9480553585866706E-2</v>
      </c>
    </row>
    <row r="129" spans="2:6">
      <c r="B129">
        <v>1931</v>
      </c>
      <c r="C129" s="43">
        <v>632081</v>
      </c>
      <c r="D129" s="43">
        <v>675655.65741454309</v>
      </c>
      <c r="E129" s="43">
        <f t="shared" si="3"/>
        <v>43574.657414543093</v>
      </c>
      <c r="F129" s="21">
        <f t="shared" si="4"/>
        <v>6.4492403691675471E-2</v>
      </c>
    </row>
    <row r="130" spans="2:6">
      <c r="B130">
        <v>1932</v>
      </c>
      <c r="C130" s="43">
        <v>613972</v>
      </c>
      <c r="D130" s="43">
        <v>671969.2494969304</v>
      </c>
      <c r="E130" s="43">
        <f t="shared" si="3"/>
        <v>57997.249496930395</v>
      </c>
      <c r="F130" s="21">
        <f t="shared" si="4"/>
        <v>8.6309380288383766E-2</v>
      </c>
    </row>
    <row r="131" spans="2:6">
      <c r="B131">
        <v>1933</v>
      </c>
      <c r="C131" s="43">
        <v>580413</v>
      </c>
      <c r="D131" s="43">
        <v>639243.93055648764</v>
      </c>
      <c r="E131" s="43">
        <f t="shared" si="3"/>
        <v>58830.930556487641</v>
      </c>
      <c r="F131" s="21">
        <f t="shared" si="4"/>
        <v>9.2032051841732687E-2</v>
      </c>
    </row>
    <row r="132" spans="2:6">
      <c r="B132">
        <v>1934</v>
      </c>
      <c r="C132" s="43">
        <v>597642</v>
      </c>
      <c r="D132" s="43">
        <v>657024.02776312397</v>
      </c>
      <c r="E132" s="43">
        <f t="shared" si="3"/>
        <v>59382.027763123973</v>
      </c>
      <c r="F132" s="21">
        <f t="shared" si="4"/>
        <v>9.0380298518599841E-2</v>
      </c>
    </row>
    <row r="133" spans="2:6">
      <c r="B133">
        <v>1935</v>
      </c>
      <c r="C133" s="43">
        <v>598756</v>
      </c>
      <c r="D133" s="43">
        <v>669565.0413334344</v>
      </c>
      <c r="E133" s="43">
        <f t="shared" si="3"/>
        <v>70809.041333434405</v>
      </c>
      <c r="F133" s="21">
        <f t="shared" si="4"/>
        <v>0.10575379083773349</v>
      </c>
    </row>
    <row r="134" spans="2:6">
      <c r="B134">
        <v>1936</v>
      </c>
      <c r="C134" s="43">
        <v>605292</v>
      </c>
      <c r="D134" s="43">
        <v>657785.73690483987</v>
      </c>
      <c r="E134" s="43">
        <f t="shared" ref="E134:E165" si="5">D134-C134</f>
        <v>52493.736904839869</v>
      </c>
      <c r="F134" s="21">
        <f t="shared" si="4"/>
        <v>7.9803701965088361E-2</v>
      </c>
    </row>
    <row r="135" spans="2:6">
      <c r="B135">
        <v>1937</v>
      </c>
      <c r="C135" s="43">
        <v>610557</v>
      </c>
      <c r="D135" s="43">
        <v>641290.15626154095</v>
      </c>
      <c r="E135" s="43">
        <f t="shared" si="5"/>
        <v>30733.156261540949</v>
      </c>
      <c r="F135" s="21">
        <f t="shared" si="4"/>
        <v>4.7923948249420617E-2</v>
      </c>
    </row>
    <row r="136" spans="2:6">
      <c r="B136">
        <v>1938</v>
      </c>
      <c r="C136" s="43">
        <v>621204</v>
      </c>
      <c r="D136" s="43">
        <v>649745.85571613908</v>
      </c>
      <c r="E136" s="43">
        <f t="shared" si="5"/>
        <v>28541.855716139078</v>
      </c>
      <c r="F136" s="21">
        <f t="shared" si="4"/>
        <v>4.3927722608835602E-2</v>
      </c>
    </row>
    <row r="137" spans="2:6">
      <c r="B137">
        <v>1939</v>
      </c>
      <c r="C137" s="43">
        <v>614479</v>
      </c>
      <c r="D137" s="43">
        <v>649607.85356968618</v>
      </c>
      <c r="E137" s="43">
        <f t="shared" si="5"/>
        <v>35128.85356968618</v>
      </c>
      <c r="F137" s="21">
        <f t="shared" si="4"/>
        <v>5.4077014889287754E-2</v>
      </c>
    </row>
    <row r="138" spans="2:6">
      <c r="B138">
        <v>1940</v>
      </c>
      <c r="C138" s="43">
        <v>590120</v>
      </c>
      <c r="D138" s="43">
        <v>626421.09323762974</v>
      </c>
      <c r="E138" s="43">
        <f t="shared" si="5"/>
        <v>36301.093237629742</v>
      </c>
      <c r="F138" s="21">
        <f t="shared" si="4"/>
        <v>5.7949985448301468E-2</v>
      </c>
    </row>
    <row r="139" spans="2:6">
      <c r="B139">
        <v>1941</v>
      </c>
      <c r="C139" s="43">
        <v>579091</v>
      </c>
      <c r="D139" s="43">
        <v>602249.21709986171</v>
      </c>
      <c r="E139" s="43">
        <f t="shared" si="5"/>
        <v>23158.217099861708</v>
      </c>
      <c r="F139" s="21">
        <f t="shared" si="4"/>
        <v>3.8452880372979774E-2</v>
      </c>
    </row>
    <row r="140" spans="2:6">
      <c r="B140">
        <v>1942</v>
      </c>
      <c r="C140" s="43">
        <v>651503</v>
      </c>
      <c r="D140" s="43">
        <v>667898.8076245985</v>
      </c>
      <c r="E140" s="43">
        <f t="shared" si="5"/>
        <v>16395.807624598499</v>
      </c>
      <c r="F140" s="21">
        <f t="shared" si="4"/>
        <v>2.4548340912466465E-2</v>
      </c>
    </row>
    <row r="141" spans="2:6">
      <c r="B141">
        <v>1943</v>
      </c>
      <c r="C141" s="43">
        <v>684334</v>
      </c>
      <c r="D141" s="43">
        <v>681246.06459079799</v>
      </c>
      <c r="E141" s="43">
        <f t="shared" si="5"/>
        <v>-3087.9354092020076</v>
      </c>
      <c r="F141" s="21">
        <f t="shared" si="4"/>
        <v>-4.5327754092155063E-3</v>
      </c>
    </row>
    <row r="142" spans="2:6">
      <c r="B142">
        <v>1944</v>
      </c>
      <c r="C142" s="43">
        <v>751478</v>
      </c>
      <c r="D142" s="43">
        <v>763233.7637780644</v>
      </c>
      <c r="E142" s="43">
        <f t="shared" si="5"/>
        <v>11755.7637780644</v>
      </c>
      <c r="F142" s="21">
        <f t="shared" si="4"/>
        <v>1.5402573020187795E-2</v>
      </c>
    </row>
    <row r="143" spans="2:6">
      <c r="B143">
        <v>1945</v>
      </c>
      <c r="C143" s="43">
        <v>679937</v>
      </c>
      <c r="D143" s="43">
        <v>707446.17358827754</v>
      </c>
      <c r="E143" s="43">
        <f t="shared" si="5"/>
        <v>27509.173588277539</v>
      </c>
      <c r="F143" s="21">
        <f t="shared" si="4"/>
        <v>3.8885182527381143E-2</v>
      </c>
    </row>
    <row r="144" spans="2:6">
      <c r="B144">
        <v>1946</v>
      </c>
      <c r="C144" s="43">
        <v>820719</v>
      </c>
      <c r="D144" s="43">
        <v>820026.21315405564</v>
      </c>
      <c r="E144" s="43">
        <f t="shared" si="5"/>
        <v>-692.78684594435617</v>
      </c>
      <c r="F144" s="21">
        <f t="shared" si="4"/>
        <v>-8.4483500018822514E-4</v>
      </c>
    </row>
    <row r="145" spans="2:6">
      <c r="B145">
        <v>1947</v>
      </c>
      <c r="C145" s="43">
        <v>881026</v>
      </c>
      <c r="D145" s="43">
        <v>875674.21697460883</v>
      </c>
      <c r="E145" s="43">
        <f t="shared" si="5"/>
        <v>-5351.783025391167</v>
      </c>
      <c r="F145" s="21">
        <f t="shared" si="4"/>
        <v>-6.1116142529366582E-3</v>
      </c>
    </row>
    <row r="146" spans="2:6">
      <c r="B146">
        <v>1948</v>
      </c>
      <c r="C146" s="43">
        <v>775306</v>
      </c>
      <c r="D146" s="43">
        <v>792973.47076888173</v>
      </c>
      <c r="E146" s="43">
        <f t="shared" si="5"/>
        <v>17667.470768881729</v>
      </c>
      <c r="F146" s="21">
        <f t="shared" si="4"/>
        <v>2.2280027542095477E-2</v>
      </c>
    </row>
    <row r="147" spans="2:6">
      <c r="B147">
        <v>1949</v>
      </c>
      <c r="C147" s="43">
        <v>730518</v>
      </c>
      <c r="D147" s="43">
        <v>752441.84076780383</v>
      </c>
      <c r="E147" s="43">
        <f t="shared" si="5"/>
        <v>21923.840767803835</v>
      </c>
      <c r="F147" s="21">
        <f t="shared" si="4"/>
        <v>2.9136924051741186E-2</v>
      </c>
    </row>
    <row r="148" spans="2:6">
      <c r="B148">
        <v>1950</v>
      </c>
      <c r="C148" s="43">
        <v>697097</v>
      </c>
      <c r="D148" s="43">
        <v>725267.93517112837</v>
      </c>
      <c r="E148" s="43">
        <f t="shared" si="5"/>
        <v>28170.935171128367</v>
      </c>
      <c r="F148" s="21">
        <f t="shared" si="4"/>
        <v>3.884210759225331E-2</v>
      </c>
    </row>
    <row r="149" spans="2:6">
      <c r="B149">
        <v>1951</v>
      </c>
      <c r="C149" s="43">
        <v>677529</v>
      </c>
      <c r="D149" s="43">
        <v>709854.12665062142</v>
      </c>
      <c r="E149" s="43">
        <f t="shared" si="5"/>
        <v>32325.126650621416</v>
      </c>
      <c r="F149" s="21">
        <f t="shared" si="4"/>
        <v>4.5537703363287364E-2</v>
      </c>
    </row>
    <row r="150" spans="2:6">
      <c r="B150">
        <v>1952</v>
      </c>
      <c r="C150" s="43">
        <v>673735</v>
      </c>
      <c r="D150" s="43">
        <v>704881.09322124848</v>
      </c>
      <c r="E150" s="43">
        <f t="shared" si="5"/>
        <v>31146.093221248477</v>
      </c>
      <c r="F150" s="21">
        <f t="shared" si="4"/>
        <v>4.4186308188397277E-2</v>
      </c>
    </row>
    <row r="151" spans="2:6">
      <c r="B151">
        <v>1953</v>
      </c>
      <c r="C151" s="43">
        <v>684372</v>
      </c>
      <c r="D151" s="43">
        <v>714713.81288839912</v>
      </c>
      <c r="E151" s="43">
        <f t="shared" si="5"/>
        <v>30341.812888399116</v>
      </c>
      <c r="F151" s="21">
        <f t="shared" si="4"/>
        <v>4.2453094289275919E-2</v>
      </c>
    </row>
    <row r="152" spans="2:6">
      <c r="B152">
        <v>1954</v>
      </c>
      <c r="C152" s="43">
        <v>673651</v>
      </c>
      <c r="D152" s="43">
        <v>713437.5328668307</v>
      </c>
      <c r="E152" s="43">
        <f t="shared" si="5"/>
        <v>39786.532866830705</v>
      </c>
      <c r="F152" s="21">
        <f t="shared" si="4"/>
        <v>5.5767367196053033E-2</v>
      </c>
    </row>
    <row r="153" spans="2:6">
      <c r="B153">
        <v>1955</v>
      </c>
      <c r="C153" s="43">
        <v>667811</v>
      </c>
      <c r="D153" s="43">
        <v>710208.51648292667</v>
      </c>
      <c r="E153" s="43">
        <f t="shared" si="5"/>
        <v>42397.516482926672</v>
      </c>
      <c r="F153" s="21">
        <f t="shared" si="4"/>
        <v>5.9697279741006741E-2</v>
      </c>
    </row>
    <row r="154" spans="2:6">
      <c r="B154">
        <v>1956</v>
      </c>
      <c r="C154" s="43">
        <v>700335</v>
      </c>
      <c r="D154" s="43">
        <v>738295.71329821635</v>
      </c>
      <c r="E154" s="43">
        <f t="shared" si="5"/>
        <v>37960.713298216346</v>
      </c>
      <c r="F154" s="21">
        <f t="shared" si="4"/>
        <v>5.1416678458869845E-2</v>
      </c>
    </row>
    <row r="155" spans="2:6">
      <c r="B155">
        <v>1957</v>
      </c>
      <c r="C155" s="43">
        <v>723381</v>
      </c>
      <c r="D155" s="43">
        <v>759558.91128519922</v>
      </c>
      <c r="E155" s="43">
        <f t="shared" si="5"/>
        <v>36177.911285199225</v>
      </c>
      <c r="F155" s="21">
        <f t="shared" si="4"/>
        <v>4.763015843495929E-2</v>
      </c>
    </row>
    <row r="156" spans="2:6">
      <c r="B156">
        <v>1958</v>
      </c>
      <c r="C156" s="43">
        <v>740715</v>
      </c>
      <c r="D156" s="43">
        <v>777165.45310769905</v>
      </c>
      <c r="E156" s="43">
        <f t="shared" si="5"/>
        <v>36450.453107699053</v>
      </c>
      <c r="F156" s="21">
        <f t="shared" si="4"/>
        <v>4.6901792870414398E-2</v>
      </c>
    </row>
    <row r="157" spans="2:6">
      <c r="B157">
        <v>1959</v>
      </c>
      <c r="C157" s="43">
        <v>748501</v>
      </c>
      <c r="D157" s="43">
        <v>783698.94984209246</v>
      </c>
      <c r="E157" s="43">
        <f t="shared" si="5"/>
        <v>35197.949842092465</v>
      </c>
      <c r="F157" s="21">
        <f t="shared" si="4"/>
        <v>4.4912590286339545E-2</v>
      </c>
    </row>
    <row r="158" spans="2:6">
      <c r="B158">
        <v>1960</v>
      </c>
      <c r="C158" s="43">
        <v>785005</v>
      </c>
      <c r="D158" s="43">
        <v>814492.60394969257</v>
      </c>
      <c r="E158" s="43">
        <f t="shared" si="5"/>
        <v>29487.603949692566</v>
      </c>
      <c r="F158" s="21">
        <f t="shared" si="4"/>
        <v>3.6203648512827848E-2</v>
      </c>
    </row>
    <row r="159" spans="2:6">
      <c r="B159">
        <v>1961</v>
      </c>
      <c r="C159" s="43">
        <v>811281</v>
      </c>
      <c r="D159" s="43">
        <v>836938.6785498606</v>
      </c>
      <c r="E159" s="43">
        <f t="shared" si="5"/>
        <v>25657.678549860604</v>
      </c>
      <c r="F159" s="21">
        <f t="shared" si="4"/>
        <v>3.0656581189815388E-2</v>
      </c>
    </row>
    <row r="160" spans="2:6">
      <c r="B160">
        <v>1962</v>
      </c>
      <c r="C160" s="43">
        <v>838736</v>
      </c>
      <c r="D160" s="43">
        <v>861109.29278554139</v>
      </c>
      <c r="E160" s="43">
        <f t="shared" si="5"/>
        <v>22373.292785541387</v>
      </c>
      <c r="F160" s="21">
        <f t="shared" si="4"/>
        <v>2.5981943259684968E-2</v>
      </c>
    </row>
    <row r="161" spans="2:6">
      <c r="B161">
        <v>1963</v>
      </c>
      <c r="C161" s="43">
        <v>854055</v>
      </c>
      <c r="D161" s="43">
        <v>869845.03152876021</v>
      </c>
      <c r="E161" s="43">
        <f t="shared" si="5"/>
        <v>15790.031528760213</v>
      </c>
      <c r="F161" s="21">
        <f t="shared" si="4"/>
        <v>1.8152694970285793E-2</v>
      </c>
    </row>
    <row r="162" spans="2:6">
      <c r="B162">
        <v>1964</v>
      </c>
      <c r="C162" s="43">
        <v>875972</v>
      </c>
      <c r="D162" s="43">
        <v>889901.81715846411</v>
      </c>
      <c r="E162" s="43">
        <f t="shared" si="5"/>
        <v>13929.81715846411</v>
      </c>
      <c r="F162" s="21">
        <f t="shared" si="4"/>
        <v>1.5653206780657285E-2</v>
      </c>
    </row>
    <row r="163" spans="2:6">
      <c r="B163">
        <v>1965</v>
      </c>
      <c r="C163" s="43">
        <v>862725</v>
      </c>
      <c r="D163" s="43">
        <v>887434.90374068718</v>
      </c>
      <c r="E163" s="43">
        <f t="shared" si="5"/>
        <v>24709.903740687179</v>
      </c>
      <c r="F163" s="21">
        <f t="shared" si="4"/>
        <v>2.7844187372539422E-2</v>
      </c>
    </row>
    <row r="164" spans="2:6">
      <c r="B164">
        <v>1966</v>
      </c>
      <c r="C164" s="43">
        <v>849823</v>
      </c>
      <c r="D164" s="43">
        <v>879707.47369771753</v>
      </c>
      <c r="E164" s="43">
        <f t="shared" si="5"/>
        <v>29884.473697717534</v>
      </c>
      <c r="F164" s="21">
        <f t="shared" si="4"/>
        <v>3.3970921688436566E-2</v>
      </c>
    </row>
    <row r="165" spans="2:6">
      <c r="B165">
        <v>1967</v>
      </c>
      <c r="C165" s="43">
        <v>832164</v>
      </c>
      <c r="D165" s="43">
        <v>866099.88130859297</v>
      </c>
      <c r="E165" s="43">
        <f t="shared" si="5"/>
        <v>33935.881308592972</v>
      </c>
      <c r="F165" s="21">
        <f t="shared" si="4"/>
        <v>3.9182410759968173E-2</v>
      </c>
    </row>
    <row r="166" spans="2:6">
      <c r="B166">
        <v>1968</v>
      </c>
      <c r="C166" s="43">
        <v>819272</v>
      </c>
      <c r="D166" s="43">
        <v>857006.40355907159</v>
      </c>
      <c r="E166" s="43">
        <f t="shared" ref="E166:E175" si="6">D166-C166</f>
        <v>37734.403559071594</v>
      </c>
      <c r="F166" s="21">
        <f t="shared" si="4"/>
        <v>4.4030480288553227E-2</v>
      </c>
    </row>
    <row r="167" spans="2:6">
      <c r="B167">
        <v>1969</v>
      </c>
      <c r="C167" s="43">
        <v>797538</v>
      </c>
      <c r="D167" s="43">
        <v>845768.72338394017</v>
      </c>
      <c r="E167" s="43">
        <f t="shared" si="6"/>
        <v>48230.723383940174</v>
      </c>
      <c r="F167" s="21">
        <f t="shared" ref="F167:F230" si="7">E167/D167</f>
        <v>5.7025900876267847E-2</v>
      </c>
    </row>
    <row r="168" spans="2:6">
      <c r="B168">
        <v>1970</v>
      </c>
      <c r="C168" s="43">
        <v>784486</v>
      </c>
      <c r="D168" s="43">
        <v>833726.24788109458</v>
      </c>
      <c r="E168" s="43">
        <f t="shared" si="6"/>
        <v>49240.247881094576</v>
      </c>
      <c r="F168" s="21">
        <f t="shared" si="7"/>
        <v>5.9060450605025433E-2</v>
      </c>
    </row>
    <row r="169" spans="2:6">
      <c r="B169">
        <v>1971</v>
      </c>
      <c r="C169" s="43">
        <v>783155</v>
      </c>
      <c r="D169" s="43">
        <v>831915.77673998277</v>
      </c>
      <c r="E169" s="43">
        <f t="shared" si="6"/>
        <v>48760.776739982772</v>
      </c>
      <c r="F169" s="21">
        <f t="shared" si="7"/>
        <v>5.8612636162594461E-2</v>
      </c>
    </row>
    <row r="170" spans="2:6">
      <c r="B170">
        <v>1972</v>
      </c>
      <c r="C170" s="43">
        <v>725440</v>
      </c>
      <c r="D170" s="43">
        <v>787452.9168099775</v>
      </c>
      <c r="E170" s="43">
        <f t="shared" si="6"/>
        <v>62012.916809977498</v>
      </c>
      <c r="F170" s="21">
        <f t="shared" si="7"/>
        <v>7.8751269423441614E-2</v>
      </c>
    </row>
    <row r="171" spans="2:6">
      <c r="B171">
        <v>1973</v>
      </c>
      <c r="C171" s="43">
        <v>675953</v>
      </c>
      <c r="D171" s="43">
        <v>748856.84377748671</v>
      </c>
      <c r="E171" s="43">
        <f t="shared" si="6"/>
        <v>72903.843777486705</v>
      </c>
      <c r="F171" s="21">
        <f t="shared" si="7"/>
        <v>9.7353512067453518E-2</v>
      </c>
    </row>
    <row r="172" spans="2:6">
      <c r="B172">
        <v>1974</v>
      </c>
      <c r="C172" s="43">
        <v>639885</v>
      </c>
      <c r="D172" s="43">
        <v>725846.31833623315</v>
      </c>
      <c r="E172" s="43">
        <f t="shared" si="6"/>
        <v>85961.318336233147</v>
      </c>
      <c r="F172" s="21">
        <f t="shared" si="7"/>
        <v>0.11842908914006968</v>
      </c>
    </row>
    <row r="173" spans="2:6">
      <c r="B173">
        <v>1975</v>
      </c>
      <c r="C173" s="43">
        <v>603445</v>
      </c>
      <c r="D173" s="43">
        <v>697124.3448358071</v>
      </c>
      <c r="E173" s="43">
        <f t="shared" si="6"/>
        <v>93679.344835807104</v>
      </c>
      <c r="F173" s="21">
        <f t="shared" si="7"/>
        <v>0.13437967778599283</v>
      </c>
    </row>
    <row r="174" spans="2:6">
      <c r="B174">
        <v>1976</v>
      </c>
      <c r="C174" s="43">
        <v>584270</v>
      </c>
      <c r="D174" s="43">
        <v>690578.29235868133</v>
      </c>
      <c r="E174" s="43">
        <f t="shared" si="6"/>
        <v>106308.29235868133</v>
      </c>
      <c r="F174" s="21">
        <f t="shared" si="7"/>
        <v>0.15394097024912792</v>
      </c>
    </row>
    <row r="175" spans="2:6">
      <c r="B175">
        <v>1977</v>
      </c>
      <c r="C175" s="43">
        <v>569259</v>
      </c>
      <c r="D175" s="43">
        <v>691030.05657719937</v>
      </c>
      <c r="E175" s="43">
        <f t="shared" si="6"/>
        <v>121771.05657719937</v>
      </c>
      <c r="F175" s="21">
        <f t="shared" si="7"/>
        <v>0.17621672953033926</v>
      </c>
    </row>
    <row r="176" spans="2:6">
      <c r="B176">
        <v>1978</v>
      </c>
      <c r="C176" s="43">
        <v>596418</v>
      </c>
      <c r="D176" s="43">
        <v>779888</v>
      </c>
      <c r="E176" s="56">
        <v>183470</v>
      </c>
      <c r="F176" s="21">
        <f t="shared" si="7"/>
        <v>0.23525172845331638</v>
      </c>
    </row>
    <row r="177" spans="2:6">
      <c r="B177">
        <v>1979</v>
      </c>
      <c r="C177" s="43">
        <v>638028</v>
      </c>
      <c r="D177" s="43">
        <v>822708</v>
      </c>
      <c r="E177" s="56">
        <v>184680</v>
      </c>
      <c r="F177" s="21">
        <f t="shared" si="7"/>
        <v>0.22447818667133418</v>
      </c>
    </row>
    <row r="178" spans="2:6">
      <c r="B178">
        <v>1980</v>
      </c>
      <c r="C178" s="43">
        <v>656234</v>
      </c>
      <c r="D178" s="43">
        <v>842088</v>
      </c>
      <c r="E178" s="56">
        <v>185854</v>
      </c>
      <c r="F178" s="21">
        <f t="shared" si="7"/>
        <v>0.22070614947606426</v>
      </c>
    </row>
    <row r="179" spans="2:6">
      <c r="B179">
        <v>1981</v>
      </c>
      <c r="C179" s="43">
        <v>634492</v>
      </c>
      <c r="D179" s="43">
        <v>821384</v>
      </c>
      <c r="E179" s="56">
        <v>186892</v>
      </c>
      <c r="F179" s="21">
        <f t="shared" si="7"/>
        <v>0.22753304179287642</v>
      </c>
    </row>
    <row r="180" spans="2:6">
      <c r="B180">
        <v>1982</v>
      </c>
      <c r="C180" s="43">
        <v>625931</v>
      </c>
      <c r="D180" s="43">
        <v>814077</v>
      </c>
      <c r="E180" s="56">
        <v>188146</v>
      </c>
      <c r="F180" s="21">
        <f t="shared" si="7"/>
        <v>0.23111572983882361</v>
      </c>
    </row>
    <row r="181" spans="2:6">
      <c r="B181">
        <v>1983</v>
      </c>
      <c r="C181" s="43">
        <v>629134</v>
      </c>
      <c r="D181" s="43">
        <v>817528</v>
      </c>
      <c r="E181" s="56">
        <v>188394</v>
      </c>
      <c r="F181" s="21">
        <f t="shared" si="7"/>
        <v>0.23044348328130657</v>
      </c>
    </row>
    <row r="182" spans="2:6">
      <c r="B182">
        <v>1984</v>
      </c>
      <c r="C182" s="43">
        <v>636818</v>
      </c>
      <c r="D182" s="43">
        <v>825316</v>
      </c>
      <c r="E182" s="56">
        <v>188498</v>
      </c>
      <c r="F182" s="21">
        <f t="shared" si="7"/>
        <v>0.22839494205855695</v>
      </c>
    </row>
    <row r="183" spans="2:6">
      <c r="B183">
        <v>1985</v>
      </c>
      <c r="C183" s="43">
        <v>656417</v>
      </c>
      <c r="D183" s="43">
        <v>844461</v>
      </c>
      <c r="E183" s="56">
        <v>188044</v>
      </c>
      <c r="F183" s="21">
        <f t="shared" si="7"/>
        <v>0.22267931852388684</v>
      </c>
    </row>
    <row r="184" spans="2:6">
      <c r="B184">
        <v>1986</v>
      </c>
      <c r="C184" s="43">
        <v>661018</v>
      </c>
      <c r="D184" s="43">
        <v>848284</v>
      </c>
      <c r="E184" s="56">
        <v>187266</v>
      </c>
      <c r="F184" s="21">
        <f t="shared" si="7"/>
        <v>0.2207586138604524</v>
      </c>
    </row>
    <row r="185" spans="2:6">
      <c r="B185">
        <v>1987</v>
      </c>
      <c r="C185" s="43">
        <v>681511</v>
      </c>
      <c r="D185" s="43">
        <v>867617</v>
      </c>
      <c r="E185" s="56">
        <v>186106</v>
      </c>
      <c r="F185" s="21">
        <f t="shared" si="7"/>
        <v>0.21450248208598954</v>
      </c>
    </row>
    <row r="186" spans="2:6">
      <c r="B186">
        <v>1988</v>
      </c>
      <c r="C186" s="43">
        <v>693577</v>
      </c>
      <c r="D186" s="43">
        <v>878321</v>
      </c>
      <c r="E186" s="56">
        <v>184744</v>
      </c>
      <c r="F186" s="21">
        <f t="shared" si="7"/>
        <v>0.21033767836588219</v>
      </c>
    </row>
    <row r="187" spans="2:6">
      <c r="B187">
        <v>1989</v>
      </c>
      <c r="C187" s="43">
        <v>687725</v>
      </c>
      <c r="D187" s="43">
        <v>871031</v>
      </c>
      <c r="E187" s="56">
        <v>183306</v>
      </c>
      <c r="F187" s="21">
        <f t="shared" si="7"/>
        <v>0.21044715974517555</v>
      </c>
    </row>
    <row r="188" spans="2:6">
      <c r="B188">
        <v>1990</v>
      </c>
      <c r="C188" s="43">
        <v>706140</v>
      </c>
      <c r="D188" s="43">
        <v>888176</v>
      </c>
      <c r="E188" s="56">
        <v>182036</v>
      </c>
      <c r="F188" s="21">
        <f t="shared" si="7"/>
        <v>0.20495487380879465</v>
      </c>
    </row>
    <row r="189" spans="2:6">
      <c r="B189">
        <v>1991</v>
      </c>
      <c r="C189" s="43">
        <v>699217</v>
      </c>
      <c r="D189" s="43">
        <v>880123</v>
      </c>
      <c r="E189" s="56">
        <v>180906</v>
      </c>
      <c r="F189" s="21">
        <f t="shared" si="7"/>
        <v>0.20554627023722821</v>
      </c>
    </row>
    <row r="190" spans="2:6">
      <c r="B190">
        <v>1992</v>
      </c>
      <c r="C190" s="43">
        <v>689656</v>
      </c>
      <c r="D190" s="43">
        <v>869708</v>
      </c>
      <c r="E190" s="56">
        <v>180052</v>
      </c>
      <c r="F190" s="21">
        <f t="shared" si="7"/>
        <v>0.20702580636259527</v>
      </c>
    </row>
    <row r="191" spans="2:6">
      <c r="B191">
        <v>1993</v>
      </c>
      <c r="C191" s="43">
        <v>673467</v>
      </c>
      <c r="D191" s="43">
        <v>852955</v>
      </c>
      <c r="E191" s="56">
        <v>179488</v>
      </c>
      <c r="F191" s="21">
        <f t="shared" si="7"/>
        <v>0.21043079646640209</v>
      </c>
    </row>
    <row r="192" spans="2:6">
      <c r="B192">
        <v>1994</v>
      </c>
      <c r="C192" s="43">
        <v>664726</v>
      </c>
      <c r="D192" s="43">
        <v>843990</v>
      </c>
      <c r="E192" s="56">
        <v>179264</v>
      </c>
      <c r="F192" s="21">
        <f t="shared" si="7"/>
        <v>0.21240062086043673</v>
      </c>
    </row>
    <row r="193" spans="2:6">
      <c r="B193">
        <v>1995</v>
      </c>
      <c r="C193" s="43">
        <v>648138</v>
      </c>
      <c r="D193" s="43">
        <v>827348</v>
      </c>
      <c r="E193" s="56">
        <v>179210</v>
      </c>
      <c r="F193" s="21">
        <f t="shared" si="7"/>
        <v>0.21660776360128992</v>
      </c>
    </row>
    <row r="194" spans="2:6">
      <c r="B194">
        <v>1996</v>
      </c>
      <c r="C194" s="43">
        <v>649485</v>
      </c>
      <c r="D194" s="43">
        <v>828817</v>
      </c>
      <c r="E194" s="56">
        <v>179332</v>
      </c>
      <c r="F194" s="21">
        <f t="shared" si="7"/>
        <v>0.21637104451284181</v>
      </c>
    </row>
    <row r="195" spans="2:6">
      <c r="B195">
        <v>1997</v>
      </c>
      <c r="C195" s="43">
        <v>643095</v>
      </c>
      <c r="D195" s="43">
        <v>822563</v>
      </c>
      <c r="E195" s="56">
        <v>179468</v>
      </c>
      <c r="F195" s="21">
        <f t="shared" si="7"/>
        <v>0.21818146452004283</v>
      </c>
    </row>
    <row r="196" spans="2:6">
      <c r="B196">
        <v>1998</v>
      </c>
      <c r="C196" s="43">
        <v>635901</v>
      </c>
      <c r="D196" s="43">
        <v>815535</v>
      </c>
      <c r="E196" s="56">
        <v>179634</v>
      </c>
      <c r="F196" s="21">
        <f t="shared" si="7"/>
        <v>0.22026522466846915</v>
      </c>
    </row>
    <row r="197" spans="2:6">
      <c r="B197">
        <v>1999</v>
      </c>
      <c r="C197" s="43">
        <v>621872</v>
      </c>
      <c r="D197" s="43">
        <v>801674</v>
      </c>
      <c r="E197" s="56">
        <v>179802</v>
      </c>
      <c r="F197" s="21">
        <f t="shared" si="7"/>
        <v>0.22428318743030209</v>
      </c>
    </row>
    <row r="198" spans="2:6">
      <c r="B198">
        <v>2000</v>
      </c>
      <c r="C198" s="43">
        <v>604441</v>
      </c>
      <c r="D198" s="43">
        <v>784451</v>
      </c>
      <c r="E198" s="56">
        <v>180010</v>
      </c>
      <c r="F198" s="21">
        <f t="shared" si="7"/>
        <v>0.22947258656053723</v>
      </c>
    </row>
    <row r="199" spans="2:6">
      <c r="E199" s="56">
        <v>180202</v>
      </c>
      <c r="F199" s="21"/>
    </row>
    <row r="200" spans="2:6">
      <c r="E200" s="56">
        <v>180420</v>
      </c>
      <c r="F200" s="21"/>
    </row>
    <row r="201" spans="2:6">
      <c r="E201" s="56">
        <v>180632</v>
      </c>
      <c r="F201" s="21"/>
    </row>
    <row r="202" spans="2:6">
      <c r="E202" s="56">
        <v>180904</v>
      </c>
      <c r="F202" s="21"/>
    </row>
    <row r="203" spans="2:6">
      <c r="E203" s="56">
        <v>181180</v>
      </c>
      <c r="F203" s="21"/>
    </row>
    <row r="204" spans="2:6">
      <c r="B204">
        <v>2006</v>
      </c>
      <c r="C204" s="43">
        <v>685928</v>
      </c>
      <c r="D204" s="43">
        <f t="shared" ref="D204:D235" si="8">C204+E204</f>
        <v>867442</v>
      </c>
      <c r="E204" s="56">
        <v>181514</v>
      </c>
      <c r="F204" s="21">
        <f t="shared" si="7"/>
        <v>0.20925203068331946</v>
      </c>
    </row>
    <row r="205" spans="2:6">
      <c r="B205">
        <v>2007</v>
      </c>
      <c r="C205" s="43">
        <v>688259</v>
      </c>
      <c r="D205" s="43">
        <f t="shared" si="8"/>
        <v>869773</v>
      </c>
      <c r="E205" s="43">
        <f>E204</f>
        <v>181514</v>
      </c>
      <c r="F205" s="21">
        <f t="shared" si="7"/>
        <v>0.20869123322981972</v>
      </c>
    </row>
    <row r="206" spans="2:6">
      <c r="B206">
        <v>2008</v>
      </c>
      <c r="C206" s="43">
        <v>698985</v>
      </c>
      <c r="D206" s="43">
        <f t="shared" si="8"/>
        <v>880499</v>
      </c>
      <c r="E206" s="43">
        <f t="shared" ref="E206:E269" si="9">E205</f>
        <v>181514</v>
      </c>
      <c r="F206" s="21">
        <f t="shared" si="7"/>
        <v>0.20614901322999798</v>
      </c>
    </row>
    <row r="207" spans="2:6">
      <c r="B207">
        <v>2009</v>
      </c>
      <c r="C207" s="43">
        <v>708051</v>
      </c>
      <c r="D207" s="43">
        <f t="shared" si="8"/>
        <v>889565</v>
      </c>
      <c r="E207" s="43">
        <f t="shared" si="9"/>
        <v>181514</v>
      </c>
      <c r="F207" s="21">
        <f t="shared" si="7"/>
        <v>0.20404804595504544</v>
      </c>
    </row>
    <row r="208" spans="2:6">
      <c r="B208">
        <v>2010</v>
      </c>
      <c r="C208" s="43">
        <v>714345</v>
      </c>
      <c r="D208" s="43">
        <f t="shared" si="8"/>
        <v>895859</v>
      </c>
      <c r="E208" s="43">
        <f t="shared" si="9"/>
        <v>181514</v>
      </c>
      <c r="F208" s="21">
        <f t="shared" si="7"/>
        <v>0.20261447392949114</v>
      </c>
    </row>
    <row r="209" spans="2:6">
      <c r="B209">
        <v>2011</v>
      </c>
      <c r="C209" s="43">
        <v>717244</v>
      </c>
      <c r="D209" s="43">
        <f t="shared" si="8"/>
        <v>898758</v>
      </c>
      <c r="E209" s="43">
        <f t="shared" si="9"/>
        <v>181514</v>
      </c>
      <c r="F209" s="21">
        <f t="shared" si="7"/>
        <v>0.20196092830328075</v>
      </c>
    </row>
    <row r="210" spans="2:6">
      <c r="B210">
        <v>2012</v>
      </c>
      <c r="C210" s="43">
        <v>717565</v>
      </c>
      <c r="D210" s="43">
        <f t="shared" si="8"/>
        <v>899079</v>
      </c>
      <c r="E210" s="43">
        <f t="shared" si="9"/>
        <v>181514</v>
      </c>
      <c r="F210" s="21">
        <f t="shared" si="7"/>
        <v>0.20188882178318035</v>
      </c>
    </row>
    <row r="211" spans="2:6">
      <c r="B211">
        <v>2013</v>
      </c>
      <c r="C211" s="43">
        <v>717296</v>
      </c>
      <c r="D211" s="43">
        <f t="shared" si="8"/>
        <v>898810</v>
      </c>
      <c r="E211" s="43">
        <f t="shared" si="9"/>
        <v>181514</v>
      </c>
      <c r="F211" s="21">
        <f t="shared" si="7"/>
        <v>0.20194924400040054</v>
      </c>
    </row>
    <row r="212" spans="2:6">
      <c r="B212">
        <v>2014</v>
      </c>
      <c r="C212" s="43">
        <v>718078</v>
      </c>
      <c r="D212" s="43">
        <f t="shared" si="8"/>
        <v>899592</v>
      </c>
      <c r="E212" s="43">
        <f t="shared" si="9"/>
        <v>181514</v>
      </c>
      <c r="F212" s="21">
        <f t="shared" si="7"/>
        <v>0.20177369296303213</v>
      </c>
    </row>
    <row r="213" spans="2:6">
      <c r="B213">
        <v>2015</v>
      </c>
      <c r="C213" s="43">
        <v>720447</v>
      </c>
      <c r="D213" s="43">
        <f t="shared" si="8"/>
        <v>901961</v>
      </c>
      <c r="E213" s="43">
        <f t="shared" si="9"/>
        <v>181514</v>
      </c>
      <c r="F213" s="21">
        <f t="shared" si="7"/>
        <v>0.20124373448519392</v>
      </c>
    </row>
    <row r="214" spans="2:6">
      <c r="B214">
        <v>2016</v>
      </c>
      <c r="C214" s="43">
        <v>723079</v>
      </c>
      <c r="D214" s="43">
        <f t="shared" si="8"/>
        <v>904593</v>
      </c>
      <c r="E214" s="43">
        <f t="shared" si="9"/>
        <v>181514</v>
      </c>
      <c r="F214" s="21">
        <f t="shared" si="7"/>
        <v>0.20065819655911554</v>
      </c>
    </row>
    <row r="215" spans="2:6">
      <c r="B215">
        <v>2017</v>
      </c>
      <c r="C215" s="43">
        <v>724992</v>
      </c>
      <c r="D215" s="43">
        <f t="shared" si="8"/>
        <v>906506</v>
      </c>
      <c r="E215" s="43">
        <f t="shared" si="9"/>
        <v>181514</v>
      </c>
      <c r="F215" s="21">
        <f t="shared" si="7"/>
        <v>0.20023474748098744</v>
      </c>
    </row>
    <row r="216" spans="2:6">
      <c r="B216">
        <v>2018</v>
      </c>
      <c r="C216" s="43">
        <v>726150</v>
      </c>
      <c r="D216" s="43">
        <f t="shared" si="8"/>
        <v>907664</v>
      </c>
      <c r="E216" s="43">
        <f t="shared" si="9"/>
        <v>181514</v>
      </c>
      <c r="F216" s="21">
        <f t="shared" si="7"/>
        <v>0.19997928748964375</v>
      </c>
    </row>
    <row r="217" spans="2:6">
      <c r="B217">
        <v>2019</v>
      </c>
      <c r="C217" s="43">
        <v>726177</v>
      </c>
      <c r="D217" s="43">
        <f t="shared" si="8"/>
        <v>907691</v>
      </c>
      <c r="E217" s="43">
        <f t="shared" si="9"/>
        <v>181514</v>
      </c>
      <c r="F217" s="21">
        <f t="shared" si="7"/>
        <v>0.19997333894464087</v>
      </c>
    </row>
    <row r="218" spans="2:6">
      <c r="B218">
        <v>2020</v>
      </c>
      <c r="C218" s="43">
        <v>725246</v>
      </c>
      <c r="D218" s="43">
        <f t="shared" si="8"/>
        <v>906760</v>
      </c>
      <c r="E218" s="43">
        <f t="shared" si="9"/>
        <v>181514</v>
      </c>
      <c r="F218" s="21">
        <f t="shared" si="7"/>
        <v>0.20017865807931537</v>
      </c>
    </row>
    <row r="219" spans="2:6">
      <c r="B219">
        <v>2021</v>
      </c>
      <c r="C219" s="43">
        <v>723574</v>
      </c>
      <c r="D219" s="43">
        <f t="shared" si="8"/>
        <v>905088</v>
      </c>
      <c r="E219" s="43">
        <f t="shared" si="9"/>
        <v>181514</v>
      </c>
      <c r="F219" s="21">
        <f t="shared" si="7"/>
        <v>0.20054845495686607</v>
      </c>
    </row>
    <row r="220" spans="2:6">
      <c r="B220">
        <v>2022</v>
      </c>
      <c r="C220" s="43">
        <v>721356</v>
      </c>
      <c r="D220" s="43">
        <f t="shared" si="8"/>
        <v>902870</v>
      </c>
      <c r="E220" s="43">
        <f t="shared" si="9"/>
        <v>181514</v>
      </c>
      <c r="F220" s="21">
        <f t="shared" si="7"/>
        <v>0.20104112441436753</v>
      </c>
    </row>
    <row r="221" spans="2:6">
      <c r="B221">
        <v>2023</v>
      </c>
      <c r="C221" s="43">
        <v>719332</v>
      </c>
      <c r="D221" s="43">
        <f t="shared" si="8"/>
        <v>900846</v>
      </c>
      <c r="E221" s="43">
        <f t="shared" si="9"/>
        <v>181514</v>
      </c>
      <c r="F221" s="21">
        <f t="shared" si="7"/>
        <v>0.20149281897238819</v>
      </c>
    </row>
    <row r="222" spans="2:6">
      <c r="B222">
        <v>2024</v>
      </c>
      <c r="C222" s="43">
        <v>717749</v>
      </c>
      <c r="D222" s="43">
        <f t="shared" si="8"/>
        <v>899263</v>
      </c>
      <c r="E222" s="43">
        <f t="shared" si="9"/>
        <v>181514</v>
      </c>
      <c r="F222" s="21">
        <f t="shared" si="7"/>
        <v>0.20184751290779226</v>
      </c>
    </row>
    <row r="223" spans="2:6">
      <c r="B223">
        <v>2025</v>
      </c>
      <c r="C223" s="43">
        <v>716344</v>
      </c>
      <c r="D223" s="43">
        <f t="shared" si="8"/>
        <v>897858</v>
      </c>
      <c r="E223" s="43">
        <f t="shared" si="9"/>
        <v>181514</v>
      </c>
      <c r="F223" s="21">
        <f t="shared" si="7"/>
        <v>0.20216337104531007</v>
      </c>
    </row>
    <row r="224" spans="2:6">
      <c r="B224">
        <v>2026</v>
      </c>
      <c r="C224" s="43">
        <v>715206</v>
      </c>
      <c r="D224" s="43">
        <f t="shared" si="8"/>
        <v>896720</v>
      </c>
      <c r="E224" s="43">
        <f t="shared" si="9"/>
        <v>181514</v>
      </c>
      <c r="F224" s="21">
        <f t="shared" si="7"/>
        <v>0.20241993041306094</v>
      </c>
    </row>
    <row r="225" spans="2:6">
      <c r="B225">
        <v>2027</v>
      </c>
      <c r="C225" s="43">
        <v>714436</v>
      </c>
      <c r="D225" s="43">
        <f t="shared" si="8"/>
        <v>895950</v>
      </c>
      <c r="E225" s="43">
        <f t="shared" si="9"/>
        <v>181514</v>
      </c>
      <c r="F225" s="21">
        <f t="shared" si="7"/>
        <v>0.20259389474859088</v>
      </c>
    </row>
    <row r="226" spans="2:6">
      <c r="B226">
        <v>2028</v>
      </c>
      <c r="C226" s="43">
        <v>714158</v>
      </c>
      <c r="D226" s="43">
        <f t="shared" si="8"/>
        <v>895672</v>
      </c>
      <c r="E226" s="43">
        <f t="shared" si="9"/>
        <v>181514</v>
      </c>
      <c r="F226" s="21">
        <f t="shared" si="7"/>
        <v>0.20265677614126601</v>
      </c>
    </row>
    <row r="227" spans="2:6">
      <c r="B227">
        <v>2029</v>
      </c>
      <c r="C227" s="43">
        <v>714529</v>
      </c>
      <c r="D227" s="43">
        <f t="shared" si="8"/>
        <v>896043</v>
      </c>
      <c r="E227" s="43">
        <f t="shared" si="9"/>
        <v>181514</v>
      </c>
      <c r="F227" s="21">
        <f t="shared" si="7"/>
        <v>0.20257286759675597</v>
      </c>
    </row>
    <row r="228" spans="2:6">
      <c r="B228">
        <v>2030</v>
      </c>
      <c r="C228" s="43">
        <v>715630</v>
      </c>
      <c r="D228" s="43">
        <f t="shared" si="8"/>
        <v>897144</v>
      </c>
      <c r="E228" s="43">
        <f t="shared" si="9"/>
        <v>181514</v>
      </c>
      <c r="F228" s="21">
        <f t="shared" si="7"/>
        <v>0.20232426455507699</v>
      </c>
    </row>
    <row r="229" spans="2:6">
      <c r="B229">
        <v>2031</v>
      </c>
      <c r="C229" s="43">
        <v>724723.8</v>
      </c>
      <c r="D229" s="43">
        <f t="shared" si="8"/>
        <v>906237.8</v>
      </c>
      <c r="E229" s="43">
        <f t="shared" si="9"/>
        <v>181514</v>
      </c>
      <c r="F229" s="21">
        <f t="shared" si="7"/>
        <v>0.20029400671655936</v>
      </c>
    </row>
    <row r="230" spans="2:6">
      <c r="B230">
        <v>2032</v>
      </c>
      <c r="C230" s="43">
        <v>724723.8</v>
      </c>
      <c r="D230" s="43">
        <f t="shared" si="8"/>
        <v>906237.8</v>
      </c>
      <c r="E230" s="43">
        <f t="shared" si="9"/>
        <v>181514</v>
      </c>
      <c r="F230" s="21">
        <f t="shared" si="7"/>
        <v>0.20029400671655936</v>
      </c>
    </row>
    <row r="231" spans="2:6">
      <c r="B231">
        <v>2033</v>
      </c>
      <c r="C231" s="43">
        <v>724723.8</v>
      </c>
      <c r="D231" s="43">
        <f t="shared" si="8"/>
        <v>906237.8</v>
      </c>
      <c r="E231" s="43">
        <f t="shared" si="9"/>
        <v>181514</v>
      </c>
      <c r="F231" s="21">
        <f t="shared" ref="F231:F278" si="10">E231/D231</f>
        <v>0.20029400671655936</v>
      </c>
    </row>
    <row r="232" spans="2:6">
      <c r="B232">
        <v>2034</v>
      </c>
      <c r="C232" s="43">
        <v>724723.8</v>
      </c>
      <c r="D232" s="43">
        <f t="shared" si="8"/>
        <v>906237.8</v>
      </c>
      <c r="E232" s="43">
        <f t="shared" si="9"/>
        <v>181514</v>
      </c>
      <c r="F232" s="21">
        <f t="shared" si="10"/>
        <v>0.20029400671655936</v>
      </c>
    </row>
    <row r="233" spans="2:6">
      <c r="B233">
        <v>2035</v>
      </c>
      <c r="C233" s="43">
        <v>724723.8</v>
      </c>
      <c r="D233" s="43">
        <f t="shared" si="8"/>
        <v>906237.8</v>
      </c>
      <c r="E233" s="43">
        <f t="shared" si="9"/>
        <v>181514</v>
      </c>
      <c r="F233" s="21">
        <f t="shared" si="10"/>
        <v>0.20029400671655936</v>
      </c>
    </row>
    <row r="234" spans="2:6">
      <c r="B234">
        <v>2036</v>
      </c>
      <c r="C234" s="43">
        <v>749792.2</v>
      </c>
      <c r="D234" s="43">
        <f t="shared" si="8"/>
        <v>931306.2</v>
      </c>
      <c r="E234" s="43">
        <f t="shared" si="9"/>
        <v>181514</v>
      </c>
      <c r="F234" s="21">
        <f t="shared" si="10"/>
        <v>0.19490260024039355</v>
      </c>
    </row>
    <row r="235" spans="2:6">
      <c r="B235">
        <v>2037</v>
      </c>
      <c r="C235" s="43">
        <v>749792.2</v>
      </c>
      <c r="D235" s="43">
        <f t="shared" si="8"/>
        <v>931306.2</v>
      </c>
      <c r="E235" s="43">
        <f t="shared" si="9"/>
        <v>181514</v>
      </c>
      <c r="F235" s="21">
        <f t="shared" si="10"/>
        <v>0.19490260024039355</v>
      </c>
    </row>
    <row r="236" spans="2:6">
      <c r="B236">
        <v>2038</v>
      </c>
      <c r="C236" s="43">
        <v>749792.2</v>
      </c>
      <c r="D236" s="43">
        <f t="shared" ref="D236:D267" si="11">C236+E236</f>
        <v>931306.2</v>
      </c>
      <c r="E236" s="43">
        <f t="shared" si="9"/>
        <v>181514</v>
      </c>
      <c r="F236" s="21">
        <f t="shared" si="10"/>
        <v>0.19490260024039355</v>
      </c>
    </row>
    <row r="237" spans="2:6">
      <c r="B237">
        <v>2039</v>
      </c>
      <c r="C237" s="43">
        <v>749792.2</v>
      </c>
      <c r="D237" s="43">
        <f t="shared" si="11"/>
        <v>931306.2</v>
      </c>
      <c r="E237" s="43">
        <f t="shared" si="9"/>
        <v>181514</v>
      </c>
      <c r="F237" s="21">
        <f t="shared" si="10"/>
        <v>0.19490260024039355</v>
      </c>
    </row>
    <row r="238" spans="2:6">
      <c r="B238">
        <v>2040</v>
      </c>
      <c r="C238" s="43">
        <v>749792.2</v>
      </c>
      <c r="D238" s="43">
        <f t="shared" si="11"/>
        <v>931306.2</v>
      </c>
      <c r="E238" s="43">
        <f t="shared" si="9"/>
        <v>181514</v>
      </c>
      <c r="F238" s="21">
        <f t="shared" si="10"/>
        <v>0.19490260024039355</v>
      </c>
    </row>
    <row r="239" spans="2:6">
      <c r="B239">
        <v>2041</v>
      </c>
      <c r="C239" s="43">
        <v>771532.80000000005</v>
      </c>
      <c r="D239" s="43">
        <f t="shared" si="11"/>
        <v>953046.8</v>
      </c>
      <c r="E239" s="43">
        <f t="shared" si="9"/>
        <v>181514</v>
      </c>
      <c r="F239" s="21">
        <f t="shared" si="10"/>
        <v>0.19045654421167985</v>
      </c>
    </row>
    <row r="240" spans="2:6">
      <c r="B240">
        <v>2042</v>
      </c>
      <c r="C240" s="43">
        <v>771532.80000000005</v>
      </c>
      <c r="D240" s="43">
        <f t="shared" si="11"/>
        <v>953046.8</v>
      </c>
      <c r="E240" s="43">
        <f t="shared" si="9"/>
        <v>181514</v>
      </c>
      <c r="F240" s="21">
        <f t="shared" si="10"/>
        <v>0.19045654421167985</v>
      </c>
    </row>
    <row r="241" spans="2:6">
      <c r="B241">
        <v>2043</v>
      </c>
      <c r="C241" s="43">
        <v>771532.80000000005</v>
      </c>
      <c r="D241" s="43">
        <f t="shared" si="11"/>
        <v>953046.8</v>
      </c>
      <c r="E241" s="43">
        <f t="shared" si="9"/>
        <v>181514</v>
      </c>
      <c r="F241" s="21">
        <f t="shared" si="10"/>
        <v>0.19045654421167985</v>
      </c>
    </row>
    <row r="242" spans="2:6">
      <c r="B242">
        <v>2044</v>
      </c>
      <c r="C242" s="43">
        <v>771532.80000000005</v>
      </c>
      <c r="D242" s="43">
        <f t="shared" si="11"/>
        <v>953046.8</v>
      </c>
      <c r="E242" s="43">
        <f t="shared" si="9"/>
        <v>181514</v>
      </c>
      <c r="F242" s="21">
        <f t="shared" si="10"/>
        <v>0.19045654421167985</v>
      </c>
    </row>
    <row r="243" spans="2:6">
      <c r="B243">
        <v>2045</v>
      </c>
      <c r="C243" s="43">
        <v>771532.80000000005</v>
      </c>
      <c r="D243" s="43">
        <f t="shared" si="11"/>
        <v>953046.8</v>
      </c>
      <c r="E243" s="43">
        <f t="shared" si="9"/>
        <v>181514</v>
      </c>
      <c r="F243" s="21">
        <f t="shared" si="10"/>
        <v>0.19045654421167985</v>
      </c>
    </row>
    <row r="244" spans="2:6">
      <c r="B244">
        <v>2046</v>
      </c>
      <c r="C244" s="43">
        <v>780560.4</v>
      </c>
      <c r="D244" s="43">
        <f t="shared" si="11"/>
        <v>962074.4</v>
      </c>
      <c r="E244" s="43">
        <f t="shared" si="9"/>
        <v>181514</v>
      </c>
      <c r="F244" s="21">
        <f t="shared" si="10"/>
        <v>0.18866940020439169</v>
      </c>
    </row>
    <row r="245" spans="2:6">
      <c r="B245">
        <v>2047</v>
      </c>
      <c r="C245" s="43">
        <v>780560.4</v>
      </c>
      <c r="D245" s="43">
        <f t="shared" si="11"/>
        <v>962074.4</v>
      </c>
      <c r="E245" s="43">
        <f t="shared" si="9"/>
        <v>181514</v>
      </c>
      <c r="F245" s="21">
        <f t="shared" si="10"/>
        <v>0.18866940020439169</v>
      </c>
    </row>
    <row r="246" spans="2:6">
      <c r="B246">
        <v>2048</v>
      </c>
      <c r="C246" s="43">
        <v>780560.4</v>
      </c>
      <c r="D246" s="43">
        <f t="shared" si="11"/>
        <v>962074.4</v>
      </c>
      <c r="E246" s="43">
        <f t="shared" si="9"/>
        <v>181514</v>
      </c>
      <c r="F246" s="21">
        <f t="shared" si="10"/>
        <v>0.18866940020439169</v>
      </c>
    </row>
    <row r="247" spans="2:6">
      <c r="B247">
        <v>2049</v>
      </c>
      <c r="C247" s="43">
        <v>780560.4</v>
      </c>
      <c r="D247" s="43">
        <f t="shared" si="11"/>
        <v>962074.4</v>
      </c>
      <c r="E247" s="43">
        <f t="shared" si="9"/>
        <v>181514</v>
      </c>
      <c r="F247" s="21">
        <f t="shared" si="10"/>
        <v>0.18866940020439169</v>
      </c>
    </row>
    <row r="248" spans="2:6">
      <c r="B248">
        <v>2050</v>
      </c>
      <c r="C248" s="43">
        <v>780560.4</v>
      </c>
      <c r="D248" s="43">
        <f t="shared" si="11"/>
        <v>962074.4</v>
      </c>
      <c r="E248" s="43">
        <f t="shared" si="9"/>
        <v>181514</v>
      </c>
      <c r="F248" s="21">
        <f t="shared" si="10"/>
        <v>0.18866940020439169</v>
      </c>
    </row>
    <row r="249" spans="2:6">
      <c r="B249">
        <v>2051</v>
      </c>
      <c r="C249" s="43">
        <v>782748.2</v>
      </c>
      <c r="D249" s="43">
        <f t="shared" si="11"/>
        <v>964262.2</v>
      </c>
      <c r="E249" s="43">
        <f t="shared" si="9"/>
        <v>181514</v>
      </c>
      <c r="F249" s="21">
        <f t="shared" si="10"/>
        <v>0.18824133104045768</v>
      </c>
    </row>
    <row r="250" spans="2:6">
      <c r="B250">
        <v>2052</v>
      </c>
      <c r="C250" s="43">
        <v>782748.2</v>
      </c>
      <c r="D250" s="43">
        <f t="shared" si="11"/>
        <v>964262.2</v>
      </c>
      <c r="E250" s="43">
        <f t="shared" si="9"/>
        <v>181514</v>
      </c>
      <c r="F250" s="21">
        <f t="shared" si="10"/>
        <v>0.18824133104045768</v>
      </c>
    </row>
    <row r="251" spans="2:6">
      <c r="B251">
        <v>2053</v>
      </c>
      <c r="C251" s="43">
        <v>782748.2</v>
      </c>
      <c r="D251" s="43">
        <f t="shared" si="11"/>
        <v>964262.2</v>
      </c>
      <c r="E251" s="43">
        <f t="shared" si="9"/>
        <v>181514</v>
      </c>
      <c r="F251" s="21">
        <f t="shared" si="10"/>
        <v>0.18824133104045768</v>
      </c>
    </row>
    <row r="252" spans="2:6">
      <c r="B252">
        <v>2054</v>
      </c>
      <c r="C252" s="43">
        <v>782748.2</v>
      </c>
      <c r="D252" s="43">
        <f t="shared" si="11"/>
        <v>964262.2</v>
      </c>
      <c r="E252" s="43">
        <f t="shared" si="9"/>
        <v>181514</v>
      </c>
      <c r="F252" s="21">
        <f t="shared" si="10"/>
        <v>0.18824133104045768</v>
      </c>
    </row>
    <row r="253" spans="2:6">
      <c r="B253">
        <v>2055</v>
      </c>
      <c r="C253" s="43">
        <v>782748.2</v>
      </c>
      <c r="D253" s="43">
        <f t="shared" si="11"/>
        <v>964262.2</v>
      </c>
      <c r="E253" s="43">
        <f t="shared" si="9"/>
        <v>181514</v>
      </c>
      <c r="F253" s="21">
        <f t="shared" si="10"/>
        <v>0.18824133104045768</v>
      </c>
    </row>
    <row r="254" spans="2:6">
      <c r="B254">
        <v>2056</v>
      </c>
      <c r="C254" s="43">
        <v>786579.6</v>
      </c>
      <c r="D254" s="43">
        <f t="shared" si="11"/>
        <v>968093.6</v>
      </c>
      <c r="E254" s="43">
        <f t="shared" si="9"/>
        <v>181514</v>
      </c>
      <c r="F254" s="21">
        <f t="shared" si="10"/>
        <v>0.18749633299920587</v>
      </c>
    </row>
    <row r="255" spans="2:6">
      <c r="B255">
        <v>2057</v>
      </c>
      <c r="C255" s="43">
        <v>786579.6</v>
      </c>
      <c r="D255" s="43">
        <f t="shared" si="11"/>
        <v>968093.6</v>
      </c>
      <c r="E255" s="43">
        <f t="shared" si="9"/>
        <v>181514</v>
      </c>
      <c r="F255" s="21">
        <f t="shared" si="10"/>
        <v>0.18749633299920587</v>
      </c>
    </row>
    <row r="256" spans="2:6">
      <c r="B256">
        <v>2058</v>
      </c>
      <c r="C256" s="43">
        <v>786579.6</v>
      </c>
      <c r="D256" s="43">
        <f t="shared" si="11"/>
        <v>968093.6</v>
      </c>
      <c r="E256" s="43">
        <f t="shared" si="9"/>
        <v>181514</v>
      </c>
      <c r="F256" s="21">
        <f t="shared" si="10"/>
        <v>0.18749633299920587</v>
      </c>
    </row>
    <row r="257" spans="2:6">
      <c r="B257">
        <v>2059</v>
      </c>
      <c r="C257" s="43">
        <v>786579.6</v>
      </c>
      <c r="D257" s="43">
        <f t="shared" si="11"/>
        <v>968093.6</v>
      </c>
      <c r="E257" s="43">
        <f t="shared" si="9"/>
        <v>181514</v>
      </c>
      <c r="F257" s="21">
        <f t="shared" si="10"/>
        <v>0.18749633299920587</v>
      </c>
    </row>
    <row r="258" spans="2:6">
      <c r="B258">
        <v>2060</v>
      </c>
      <c r="C258" s="43">
        <v>786579.6</v>
      </c>
      <c r="D258" s="43">
        <f t="shared" si="11"/>
        <v>968093.6</v>
      </c>
      <c r="E258" s="43">
        <f t="shared" si="9"/>
        <v>181514</v>
      </c>
      <c r="F258" s="21">
        <f t="shared" si="10"/>
        <v>0.18749633299920587</v>
      </c>
    </row>
    <row r="259" spans="2:6">
      <c r="B259">
        <v>2061</v>
      </c>
      <c r="C259" s="43">
        <v>796508.6</v>
      </c>
      <c r="D259" s="43">
        <f t="shared" si="11"/>
        <v>978022.6</v>
      </c>
      <c r="E259" s="43">
        <f t="shared" si="9"/>
        <v>181514</v>
      </c>
      <c r="F259" s="21">
        <f t="shared" si="10"/>
        <v>0.18559284826342459</v>
      </c>
    </row>
    <row r="260" spans="2:6">
      <c r="B260">
        <v>2062</v>
      </c>
      <c r="C260" s="43">
        <v>796508.6</v>
      </c>
      <c r="D260" s="43">
        <f t="shared" si="11"/>
        <v>978022.6</v>
      </c>
      <c r="E260" s="43">
        <f t="shared" si="9"/>
        <v>181514</v>
      </c>
      <c r="F260" s="21">
        <f t="shared" si="10"/>
        <v>0.18559284826342459</v>
      </c>
    </row>
    <row r="261" spans="2:6">
      <c r="B261">
        <v>2063</v>
      </c>
      <c r="C261" s="43">
        <v>796508.6</v>
      </c>
      <c r="D261" s="43">
        <f t="shared" si="11"/>
        <v>978022.6</v>
      </c>
      <c r="E261" s="43">
        <f t="shared" si="9"/>
        <v>181514</v>
      </c>
      <c r="F261" s="21">
        <f t="shared" si="10"/>
        <v>0.18559284826342459</v>
      </c>
    </row>
    <row r="262" spans="2:6">
      <c r="B262">
        <v>2064</v>
      </c>
      <c r="C262" s="43">
        <v>796508.6</v>
      </c>
      <c r="D262" s="43">
        <f t="shared" si="11"/>
        <v>978022.6</v>
      </c>
      <c r="E262" s="43">
        <f t="shared" si="9"/>
        <v>181514</v>
      </c>
      <c r="F262" s="21">
        <f t="shared" si="10"/>
        <v>0.18559284826342459</v>
      </c>
    </row>
    <row r="263" spans="2:6">
      <c r="B263">
        <v>2065</v>
      </c>
      <c r="C263" s="43">
        <v>796508.6</v>
      </c>
      <c r="D263" s="43">
        <f t="shared" si="11"/>
        <v>978022.6</v>
      </c>
      <c r="E263" s="43">
        <f t="shared" si="9"/>
        <v>181514</v>
      </c>
      <c r="F263" s="21">
        <f t="shared" si="10"/>
        <v>0.18559284826342459</v>
      </c>
    </row>
    <row r="264" spans="2:6">
      <c r="B264">
        <v>2066</v>
      </c>
      <c r="C264" s="43">
        <v>811200.2</v>
      </c>
      <c r="D264" s="43">
        <f t="shared" si="11"/>
        <v>992714.2</v>
      </c>
      <c r="E264" s="43">
        <f t="shared" si="9"/>
        <v>181514</v>
      </c>
      <c r="F264" s="21">
        <f t="shared" si="10"/>
        <v>0.18284618070336861</v>
      </c>
    </row>
    <row r="265" spans="2:6">
      <c r="B265">
        <v>2067</v>
      </c>
      <c r="C265" s="43">
        <v>811200.2</v>
      </c>
      <c r="D265" s="43">
        <f t="shared" si="11"/>
        <v>992714.2</v>
      </c>
      <c r="E265" s="43">
        <f t="shared" si="9"/>
        <v>181514</v>
      </c>
      <c r="F265" s="21">
        <f t="shared" si="10"/>
        <v>0.18284618070336861</v>
      </c>
    </row>
    <row r="266" spans="2:6">
      <c r="B266">
        <v>2068</v>
      </c>
      <c r="C266" s="43">
        <v>811200.2</v>
      </c>
      <c r="D266" s="43">
        <f t="shared" si="11"/>
        <v>992714.2</v>
      </c>
      <c r="E266" s="43">
        <f t="shared" si="9"/>
        <v>181514</v>
      </c>
      <c r="F266" s="21">
        <f t="shared" si="10"/>
        <v>0.18284618070336861</v>
      </c>
    </row>
    <row r="267" spans="2:6">
      <c r="B267">
        <v>2069</v>
      </c>
      <c r="C267" s="43">
        <v>811200.2</v>
      </c>
      <c r="D267" s="43">
        <f t="shared" si="11"/>
        <v>992714.2</v>
      </c>
      <c r="E267" s="43">
        <f t="shared" si="9"/>
        <v>181514</v>
      </c>
      <c r="F267" s="21">
        <f t="shared" si="10"/>
        <v>0.18284618070336861</v>
      </c>
    </row>
    <row r="268" spans="2:6">
      <c r="B268">
        <v>2070</v>
      </c>
      <c r="C268" s="43">
        <v>811200.2</v>
      </c>
      <c r="D268" s="43">
        <f t="shared" ref="D268:D278" si="12">C268+E268</f>
        <v>992714.2</v>
      </c>
      <c r="E268" s="43">
        <f t="shared" si="9"/>
        <v>181514</v>
      </c>
      <c r="F268" s="21">
        <f t="shared" si="10"/>
        <v>0.18284618070336861</v>
      </c>
    </row>
    <row r="269" spans="2:6">
      <c r="B269">
        <v>2071</v>
      </c>
      <c r="C269" s="43">
        <v>825340.2</v>
      </c>
      <c r="D269" s="43">
        <f t="shared" si="12"/>
        <v>1006854.2</v>
      </c>
      <c r="E269" s="43">
        <f t="shared" si="9"/>
        <v>181514</v>
      </c>
      <c r="F269" s="21">
        <f t="shared" si="10"/>
        <v>0.18027833622782724</v>
      </c>
    </row>
    <row r="270" spans="2:6">
      <c r="B270">
        <v>2072</v>
      </c>
      <c r="C270" s="43">
        <v>825340.2</v>
      </c>
      <c r="D270" s="43">
        <f t="shared" si="12"/>
        <v>1006854.2</v>
      </c>
      <c r="E270" s="43">
        <f t="shared" ref="E270:E278" si="13">E269</f>
        <v>181514</v>
      </c>
      <c r="F270" s="21">
        <f t="shared" si="10"/>
        <v>0.18027833622782724</v>
      </c>
    </row>
    <row r="271" spans="2:6">
      <c r="B271">
        <v>2073</v>
      </c>
      <c r="C271" s="43">
        <v>825340.2</v>
      </c>
      <c r="D271" s="43">
        <f t="shared" si="12"/>
        <v>1006854.2</v>
      </c>
      <c r="E271" s="43">
        <f t="shared" si="13"/>
        <v>181514</v>
      </c>
      <c r="F271" s="21">
        <f t="shared" si="10"/>
        <v>0.18027833622782724</v>
      </c>
    </row>
    <row r="272" spans="2:6">
      <c r="B272">
        <v>2074</v>
      </c>
      <c r="C272" s="43">
        <v>825340.2</v>
      </c>
      <c r="D272" s="43">
        <f t="shared" si="12"/>
        <v>1006854.2</v>
      </c>
      <c r="E272" s="43">
        <f t="shared" si="13"/>
        <v>181514</v>
      </c>
      <c r="F272" s="21">
        <f t="shared" si="10"/>
        <v>0.18027833622782724</v>
      </c>
    </row>
    <row r="273" spans="2:6">
      <c r="B273">
        <v>2075</v>
      </c>
      <c r="C273" s="43">
        <v>825340.2</v>
      </c>
      <c r="D273" s="43">
        <f t="shared" si="12"/>
        <v>1006854.2</v>
      </c>
      <c r="E273" s="43">
        <f t="shared" si="13"/>
        <v>181514</v>
      </c>
      <c r="F273" s="21">
        <f t="shared" si="10"/>
        <v>0.18027833622782724</v>
      </c>
    </row>
    <row r="274" spans="2:6">
      <c r="B274">
        <v>2076</v>
      </c>
      <c r="C274" s="43">
        <v>835088.4</v>
      </c>
      <c r="D274" s="43">
        <f t="shared" si="12"/>
        <v>1016602.4</v>
      </c>
      <c r="E274" s="43">
        <f t="shared" si="13"/>
        <v>181514</v>
      </c>
      <c r="F274" s="21">
        <f t="shared" si="10"/>
        <v>0.17854964733508399</v>
      </c>
    </row>
    <row r="275" spans="2:6">
      <c r="B275">
        <v>2077</v>
      </c>
      <c r="C275" s="43">
        <v>835088.4</v>
      </c>
      <c r="D275" s="43">
        <f t="shared" si="12"/>
        <v>1016602.4</v>
      </c>
      <c r="E275" s="43">
        <f t="shared" si="13"/>
        <v>181514</v>
      </c>
      <c r="F275" s="21">
        <f t="shared" si="10"/>
        <v>0.17854964733508399</v>
      </c>
    </row>
    <row r="276" spans="2:6">
      <c r="B276">
        <v>2078</v>
      </c>
      <c r="C276" s="43">
        <v>835088.4</v>
      </c>
      <c r="D276" s="43">
        <f t="shared" si="12"/>
        <v>1016602.4</v>
      </c>
      <c r="E276" s="43">
        <f t="shared" si="13"/>
        <v>181514</v>
      </c>
      <c r="F276" s="21">
        <f t="shared" si="10"/>
        <v>0.17854964733508399</v>
      </c>
    </row>
    <row r="277" spans="2:6">
      <c r="B277">
        <v>2079</v>
      </c>
      <c r="C277" s="43">
        <v>835088.4</v>
      </c>
      <c r="D277" s="43">
        <f t="shared" si="12"/>
        <v>1016602.4</v>
      </c>
      <c r="E277" s="43">
        <f t="shared" si="13"/>
        <v>181514</v>
      </c>
      <c r="F277" s="21">
        <f t="shared" si="10"/>
        <v>0.17854964733508399</v>
      </c>
    </row>
    <row r="278" spans="2:6">
      <c r="B278">
        <v>2080</v>
      </c>
      <c r="C278" s="43">
        <v>835088.4</v>
      </c>
      <c r="D278" s="43">
        <f t="shared" si="12"/>
        <v>1016602.4</v>
      </c>
      <c r="E278" s="43">
        <f t="shared" si="13"/>
        <v>181514</v>
      </c>
      <c r="F278" s="21">
        <f t="shared" si="10"/>
        <v>0.17854964733508399</v>
      </c>
    </row>
  </sheetData>
  <mergeCells count="1">
    <mergeCell ref="B26:I29"/>
  </mergeCells>
  <phoneticPr fontId="2" type="noConversion"/>
  <pageMargins left="0.75" right="0.75" top="1" bottom="1" header="0.5" footer="0.5"/>
  <pageSetup paperSize="9" scale="94" orientation="portrait"/>
  <colBreaks count="1" manualBreakCount="1">
    <brk id="9" max="1048575" man="1"/>
  </colBreaks>
  <drawing r:id="rId1"/>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R50"/>
  <sheetViews>
    <sheetView showGridLines="0" workbookViewId="0"/>
  </sheetViews>
  <sheetFormatPr baseColWidth="10" defaultColWidth="8.83203125" defaultRowHeight="12" x14ac:dyDescent="0"/>
  <cols>
    <col min="2" max="2" width="16.5" customWidth="1"/>
    <col min="3" max="3" width="10.5" bestFit="1" customWidth="1"/>
    <col min="6" max="6" width="22.5" customWidth="1"/>
  </cols>
  <sheetData>
    <row r="1" spans="1:1">
      <c r="A1" s="14" t="s">
        <v>1048</v>
      </c>
    </row>
    <row r="32" spans="2:2">
      <c r="B32" t="s">
        <v>56</v>
      </c>
    </row>
    <row r="33" spans="1:18">
      <c r="E33" t="s">
        <v>402</v>
      </c>
    </row>
    <row r="34" spans="1:18" ht="12" customHeight="1">
      <c r="B34" s="124" t="s">
        <v>1039</v>
      </c>
      <c r="C34" s="124"/>
      <c r="D34" s="124"/>
      <c r="E34" s="90"/>
      <c r="F34" s="125" t="s">
        <v>1040</v>
      </c>
      <c r="G34" s="125"/>
      <c r="H34" s="125"/>
      <c r="I34" s="125"/>
      <c r="J34" s="90"/>
      <c r="K34" s="90"/>
      <c r="L34" s="90"/>
      <c r="M34" s="90"/>
      <c r="N34" s="90"/>
      <c r="O34" s="90"/>
      <c r="P34" s="90"/>
      <c r="Q34" s="90"/>
      <c r="R34" s="90"/>
    </row>
    <row r="35" spans="1:18">
      <c r="B35" s="124"/>
      <c r="C35" s="124"/>
      <c r="D35" s="124"/>
      <c r="E35" s="90"/>
      <c r="F35" s="125"/>
      <c r="G35" s="125"/>
      <c r="H35" s="125"/>
      <c r="I35" s="125"/>
      <c r="J35" s="90"/>
      <c r="K35" s="90"/>
      <c r="L35" s="90"/>
      <c r="M35" s="90"/>
      <c r="N35" s="90"/>
      <c r="O35" s="90"/>
      <c r="P35" s="90"/>
      <c r="Q35" s="90"/>
      <c r="R35" s="90"/>
    </row>
    <row r="36" spans="1:18">
      <c r="B36" s="124"/>
      <c r="C36" s="124"/>
      <c r="D36" s="124"/>
      <c r="E36" s="90"/>
      <c r="F36" s="125"/>
      <c r="G36" s="125"/>
      <c r="H36" s="125"/>
      <c r="I36" s="125"/>
      <c r="J36" s="90"/>
      <c r="K36" s="90"/>
      <c r="L36" s="90"/>
      <c r="M36" s="90"/>
      <c r="N36" s="90"/>
      <c r="O36" s="90"/>
      <c r="P36" s="90"/>
      <c r="Q36" s="90"/>
      <c r="R36" s="90"/>
    </row>
    <row r="37" spans="1:18">
      <c r="C37" s="8" t="s">
        <v>422</v>
      </c>
      <c r="G37" s="91" t="s">
        <v>1045</v>
      </c>
      <c r="H37" s="91" t="s">
        <v>1046</v>
      </c>
      <c r="I37" s="91" t="s">
        <v>1047</v>
      </c>
    </row>
    <row r="39" spans="1:18" ht="17">
      <c r="B39" s="104" t="s">
        <v>54</v>
      </c>
      <c r="C39" s="11">
        <v>30</v>
      </c>
      <c r="D39" t="s">
        <v>422</v>
      </c>
      <c r="F39" t="s">
        <v>1042</v>
      </c>
      <c r="G39">
        <v>0.63</v>
      </c>
      <c r="H39">
        <v>0.63</v>
      </c>
      <c r="I39">
        <v>0.64</v>
      </c>
    </row>
    <row r="40" spans="1:18" ht="17">
      <c r="B40" s="104" t="s">
        <v>55</v>
      </c>
      <c r="C40" s="11">
        <v>45</v>
      </c>
      <c r="D40" t="s">
        <v>422</v>
      </c>
    </row>
    <row r="41" spans="1:18">
      <c r="A41" s="126" t="s">
        <v>1132</v>
      </c>
      <c r="B41" t="s">
        <v>1133</v>
      </c>
      <c r="C41" s="11">
        <v>13.841479309221244</v>
      </c>
      <c r="D41" t="s">
        <v>422</v>
      </c>
      <c r="F41" t="s">
        <v>1041</v>
      </c>
      <c r="G41">
        <v>0.89</v>
      </c>
      <c r="H41">
        <v>0.89</v>
      </c>
      <c r="I41">
        <v>0.92</v>
      </c>
    </row>
    <row r="42" spans="1:18">
      <c r="A42" s="126"/>
      <c r="B42" t="s">
        <v>1134</v>
      </c>
      <c r="C42" s="11">
        <v>3.3583822091886608</v>
      </c>
      <c r="D42" t="s">
        <v>422</v>
      </c>
    </row>
    <row r="43" spans="1:18">
      <c r="A43" s="126"/>
      <c r="B43" t="s">
        <v>1135</v>
      </c>
      <c r="C43" s="11">
        <v>2.0594656239817533</v>
      </c>
      <c r="D43" t="s">
        <v>422</v>
      </c>
      <c r="F43" t="s">
        <v>1138</v>
      </c>
      <c r="G43">
        <v>0.46</v>
      </c>
      <c r="H43">
        <v>0.45</v>
      </c>
      <c r="I43">
        <v>0.45</v>
      </c>
    </row>
    <row r="44" spans="1:18">
      <c r="A44" s="126"/>
      <c r="B44" t="s">
        <v>1136</v>
      </c>
      <c r="C44" s="11">
        <v>3.9878624959270121</v>
      </c>
      <c r="D44" t="s">
        <v>422</v>
      </c>
    </row>
    <row r="45" spans="1:18">
      <c r="A45" s="126"/>
      <c r="B45" t="s">
        <v>1137</v>
      </c>
      <c r="C45" s="11">
        <v>2.0984848484848486</v>
      </c>
      <c r="D45" t="s">
        <v>422</v>
      </c>
      <c r="F45" t="s">
        <v>1043</v>
      </c>
      <c r="G45">
        <v>0.77</v>
      </c>
      <c r="H45">
        <v>0.76</v>
      </c>
      <c r="I45">
        <v>0.73</v>
      </c>
    </row>
    <row r="47" spans="1:18">
      <c r="B47" t="s">
        <v>445</v>
      </c>
      <c r="C47" s="20">
        <f>SUM(C39:C45)</f>
        <v>100.34567448680352</v>
      </c>
      <c r="D47" t="s">
        <v>422</v>
      </c>
      <c r="F47" t="s">
        <v>1044</v>
      </c>
      <c r="G47">
        <v>0.61</v>
      </c>
      <c r="H47">
        <v>0.61</v>
      </c>
      <c r="I47">
        <v>0.61</v>
      </c>
    </row>
    <row r="49" spans="2:11">
      <c r="B49" t="s">
        <v>57</v>
      </c>
      <c r="F49" t="s">
        <v>1049</v>
      </c>
    </row>
    <row r="50" spans="2:11" ht="26" customHeight="1">
      <c r="F50" s="127" t="s">
        <v>1139</v>
      </c>
      <c r="G50" s="127"/>
      <c r="H50" s="127"/>
      <c r="I50" s="127"/>
      <c r="J50" s="127"/>
      <c r="K50" s="127"/>
    </row>
  </sheetData>
  <mergeCells count="4">
    <mergeCell ref="B34:D36"/>
    <mergeCell ref="F34:I36"/>
    <mergeCell ref="A41:A45"/>
    <mergeCell ref="F50:K50"/>
  </mergeCells>
  <phoneticPr fontId="2" type="noConversion"/>
  <pageMargins left="0.75" right="0.75" top="1" bottom="1" header="0.5" footer="0.5"/>
  <pageSetup paperSize="9" scale="62" orientation="portrait" horizontalDpi="4294967292" verticalDpi="4294967292"/>
  <drawing r:id="rId1"/>
  <extLst>
    <ext xmlns:mx="http://schemas.microsoft.com/office/mac/excel/2008/main" uri="{64002731-A6B0-56B0-2670-7721B7C09600}">
      <mx:PLV Mode="0" OnePage="0" WScale="10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K54"/>
  <sheetViews>
    <sheetView showGridLines="0" workbookViewId="0"/>
  </sheetViews>
  <sheetFormatPr baseColWidth="10" defaultColWidth="8.83203125" defaultRowHeight="12" x14ac:dyDescent="0"/>
  <cols>
    <col min="3" max="3" width="11.1640625" customWidth="1"/>
    <col min="4" max="5" width="11.6640625" customWidth="1"/>
  </cols>
  <sheetData>
    <row r="1" spans="1:1">
      <c r="A1" s="14" t="s">
        <v>1144</v>
      </c>
    </row>
    <row r="3" spans="1:1">
      <c r="A3" s="105" t="s">
        <v>402</v>
      </c>
    </row>
    <row r="33" spans="2:11">
      <c r="B33" t="s">
        <v>1140</v>
      </c>
    </row>
    <row r="34" spans="2:11">
      <c r="B34" t="s">
        <v>1141</v>
      </c>
    </row>
    <row r="35" spans="2:11">
      <c r="B35" t="s">
        <v>1142</v>
      </c>
    </row>
    <row r="36" spans="2:11">
      <c r="B36" t="s">
        <v>1108</v>
      </c>
    </row>
    <row r="38" spans="2:11">
      <c r="B38" t="s">
        <v>58</v>
      </c>
    </row>
    <row r="39" spans="2:11">
      <c r="B39" t="s">
        <v>1109</v>
      </c>
    </row>
    <row r="40" spans="2:11">
      <c r="B40" t="s">
        <v>1110</v>
      </c>
    </row>
    <row r="41" spans="2:11">
      <c r="B41" t="s">
        <v>1053</v>
      </c>
    </row>
    <row r="43" spans="2:11">
      <c r="B43" s="14" t="s">
        <v>1111</v>
      </c>
    </row>
    <row r="44" spans="2:11">
      <c r="B44" s="8" t="s">
        <v>424</v>
      </c>
      <c r="C44" s="8" t="s">
        <v>1143</v>
      </c>
      <c r="D44" s="8" t="s">
        <v>60</v>
      </c>
      <c r="E44" s="8" t="s">
        <v>59</v>
      </c>
      <c r="G44" s="92" t="s">
        <v>1050</v>
      </c>
      <c r="H44" s="93"/>
      <c r="I44" s="93" t="s">
        <v>1051</v>
      </c>
      <c r="J44" s="94"/>
      <c r="K44" s="95"/>
    </row>
    <row r="45" spans="2:11">
      <c r="B45" s="19"/>
      <c r="C45" s="19"/>
      <c r="D45" s="19"/>
      <c r="E45" s="19"/>
      <c r="G45" s="1" t="s">
        <v>1052</v>
      </c>
      <c r="H45" s="1"/>
      <c r="I45" s="1" t="s">
        <v>1052</v>
      </c>
    </row>
    <row r="46" spans="2:11">
      <c r="B46">
        <v>1975</v>
      </c>
      <c r="C46">
        <v>62</v>
      </c>
      <c r="D46">
        <f t="shared" ref="D46:D51" si="0">B46</f>
        <v>1975</v>
      </c>
      <c r="E46" s="21">
        <f t="shared" ref="E46:E53" si="1">(C47-C46)/C46</f>
        <v>0.12096774193548387</v>
      </c>
      <c r="G46" s="20">
        <v>736.3</v>
      </c>
      <c r="H46" s="20"/>
      <c r="I46" s="20">
        <v>1187.4000000000001</v>
      </c>
    </row>
    <row r="47" spans="2:11">
      <c r="B47">
        <v>1980</v>
      </c>
      <c r="C47">
        <v>69.5</v>
      </c>
      <c r="D47">
        <f t="shared" si="0"/>
        <v>1980</v>
      </c>
      <c r="E47" s="21">
        <f t="shared" si="1"/>
        <v>5.0359712230215826E-2</v>
      </c>
      <c r="G47" s="20">
        <v>1397.1</v>
      </c>
      <c r="H47" s="20"/>
      <c r="I47" s="20">
        <v>2009</v>
      </c>
    </row>
    <row r="48" spans="2:11">
      <c r="B48">
        <v>1985</v>
      </c>
      <c r="C48">
        <v>73</v>
      </c>
      <c r="D48">
        <f t="shared" si="0"/>
        <v>1985</v>
      </c>
      <c r="E48" s="21">
        <f t="shared" si="1"/>
        <v>0.147945205479452</v>
      </c>
      <c r="G48" s="20">
        <v>2272.5</v>
      </c>
      <c r="H48" s="20"/>
      <c r="I48" s="20">
        <v>3109.3</v>
      </c>
    </row>
    <row r="49" spans="2:9">
      <c r="B49">
        <v>1990</v>
      </c>
      <c r="C49">
        <v>83.8</v>
      </c>
      <c r="D49">
        <f t="shared" si="0"/>
        <v>1990</v>
      </c>
      <c r="E49" s="21">
        <f t="shared" si="1"/>
        <v>7.1599045346062054E-2</v>
      </c>
      <c r="G49" s="20">
        <v>3592.9</v>
      </c>
      <c r="H49" s="20"/>
      <c r="I49" s="20">
        <v>4285.8</v>
      </c>
    </row>
    <row r="50" spans="2:9">
      <c r="B50">
        <v>1995</v>
      </c>
      <c r="C50">
        <v>89.8</v>
      </c>
      <c r="D50">
        <f t="shared" si="0"/>
        <v>1995</v>
      </c>
      <c r="E50" s="21">
        <f t="shared" si="1"/>
        <v>7.7951002227171495E-2</v>
      </c>
      <c r="G50" s="20">
        <v>4858.1000000000004</v>
      </c>
      <c r="H50" s="20"/>
      <c r="I50" s="20">
        <v>5408.2</v>
      </c>
    </row>
    <row r="51" spans="2:9">
      <c r="B51">
        <v>2000</v>
      </c>
      <c r="C51">
        <v>96.8</v>
      </c>
      <c r="D51">
        <f t="shared" si="0"/>
        <v>2000</v>
      </c>
      <c r="E51" s="21">
        <f t="shared" si="1"/>
        <v>0.28805856860432499</v>
      </c>
      <c r="G51" s="20">
        <v>6960.6</v>
      </c>
      <c r="H51" s="20"/>
      <c r="I51" s="20">
        <v>7194</v>
      </c>
    </row>
    <row r="52" spans="2:9">
      <c r="B52">
        <v>2005</v>
      </c>
      <c r="C52" s="11">
        <f>G52/I52*100</f>
        <v>124.68406944089865</v>
      </c>
      <c r="D52">
        <v>2005</v>
      </c>
      <c r="E52" s="21">
        <f t="shared" si="1"/>
        <v>-5.5764932283843549E-2</v>
      </c>
      <c r="G52" s="20">
        <v>11721.3</v>
      </c>
      <c r="H52" s="20"/>
      <c r="I52" s="20">
        <v>9400.7999999999993</v>
      </c>
    </row>
    <row r="53" spans="2:9">
      <c r="B53">
        <v>2010</v>
      </c>
      <c r="C53" s="11">
        <f>G53/I53*100</f>
        <v>117.73107075165289</v>
      </c>
      <c r="D53">
        <v>2010</v>
      </c>
      <c r="E53" s="21">
        <f t="shared" si="1"/>
        <v>-0.10534215746940223</v>
      </c>
      <c r="G53" s="20">
        <v>13230.5</v>
      </c>
      <c r="H53" s="20"/>
      <c r="I53" s="20">
        <v>11237.9</v>
      </c>
    </row>
    <row r="54" spans="2:9">
      <c r="B54">
        <v>2013</v>
      </c>
      <c r="C54" s="11">
        <f>G54/I54*100</f>
        <v>105.32902575749094</v>
      </c>
      <c r="D54">
        <v>2013</v>
      </c>
      <c r="G54" s="20">
        <v>13171.5</v>
      </c>
      <c r="H54" s="20"/>
      <c r="I54" s="20">
        <v>12505.1</v>
      </c>
    </row>
  </sheetData>
  <phoneticPr fontId="2" type="noConversion"/>
  <pageMargins left="0.75" right="0.75" top="1" bottom="1" header="0.5" footer="0.5"/>
  <pageSetup paperSize="9" scale="71" orientation="portrait" horizontalDpi="4294967292" verticalDpi="4294967292"/>
  <drawing r:id="rId1"/>
  <extLst>
    <ext xmlns:mx="http://schemas.microsoft.com/office/mac/excel/2008/main" uri="{64002731-A6B0-56B0-2670-7721B7C09600}">
      <mx:PLV Mode="0" OnePage="0" WScale="10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L79"/>
  <sheetViews>
    <sheetView showGridLines="0" workbookViewId="0"/>
  </sheetViews>
  <sheetFormatPr baseColWidth="10" defaultColWidth="8.83203125" defaultRowHeight="12" x14ac:dyDescent="0"/>
  <sheetData>
    <row r="1" spans="1:12">
      <c r="A1" s="14" t="s">
        <v>61</v>
      </c>
    </row>
    <row r="5" spans="1:12">
      <c r="B5" s="76"/>
      <c r="C5" s="76"/>
      <c r="D5" s="76"/>
      <c r="E5" s="76"/>
      <c r="F5" s="76"/>
      <c r="G5" s="76"/>
      <c r="H5" s="76"/>
      <c r="I5" s="76"/>
      <c r="J5" s="76"/>
      <c r="K5" s="76"/>
      <c r="L5" s="76"/>
    </row>
    <row r="6" spans="1:12">
      <c r="B6" s="76"/>
      <c r="C6" s="76"/>
      <c r="D6" s="76"/>
      <c r="E6" s="76"/>
      <c r="F6" s="76"/>
      <c r="G6" s="76"/>
      <c r="H6" s="76"/>
      <c r="I6" s="76"/>
      <c r="J6" s="76"/>
      <c r="K6" s="76"/>
      <c r="L6" s="76"/>
    </row>
    <row r="7" spans="1:12">
      <c r="B7" s="76"/>
      <c r="C7" s="76"/>
      <c r="D7" s="76"/>
      <c r="E7" s="76"/>
      <c r="F7" s="76"/>
      <c r="G7" s="76"/>
      <c r="H7" s="76"/>
      <c r="I7" s="76"/>
      <c r="J7" s="76"/>
      <c r="K7" s="76"/>
      <c r="L7" s="76"/>
    </row>
    <row r="8" spans="1:12">
      <c r="B8" s="76"/>
      <c r="C8" s="76"/>
      <c r="D8" s="76"/>
      <c r="E8" s="76"/>
      <c r="F8" s="76"/>
      <c r="G8" s="76"/>
      <c r="H8" s="76"/>
      <c r="I8" s="76"/>
      <c r="J8" s="76"/>
      <c r="K8" s="76"/>
      <c r="L8" s="76"/>
    </row>
    <row r="9" spans="1:12">
      <c r="B9" s="76"/>
      <c r="C9" s="76"/>
      <c r="D9" s="76"/>
      <c r="E9" s="76"/>
      <c r="F9" s="76"/>
      <c r="G9" s="76"/>
      <c r="H9" s="76"/>
      <c r="I9" s="76"/>
      <c r="J9" s="76"/>
      <c r="K9" s="76"/>
      <c r="L9" s="76"/>
    </row>
    <row r="10" spans="1:12">
      <c r="B10" s="76"/>
      <c r="C10" s="76"/>
      <c r="D10" s="76"/>
      <c r="E10" s="76"/>
      <c r="F10" s="76"/>
      <c r="G10" s="76"/>
      <c r="H10" s="76"/>
      <c r="I10" s="76"/>
      <c r="J10" s="76"/>
      <c r="K10" s="76"/>
      <c r="L10" s="76"/>
    </row>
    <row r="11" spans="1:12">
      <c r="B11" s="76"/>
      <c r="C11" s="76"/>
      <c r="D11" s="76"/>
      <c r="E11" s="76"/>
      <c r="F11" s="76"/>
      <c r="G11" s="76"/>
      <c r="H11" s="76"/>
      <c r="I11" s="76"/>
      <c r="J11" s="76"/>
      <c r="K11" s="76"/>
      <c r="L11" s="76"/>
    </row>
    <row r="12" spans="1:12">
      <c r="B12" s="76"/>
      <c r="C12" s="76"/>
      <c r="D12" s="76"/>
      <c r="E12" s="76"/>
      <c r="F12" s="76"/>
      <c r="G12" s="76"/>
      <c r="H12" s="76"/>
      <c r="I12" s="76"/>
      <c r="J12" s="76"/>
      <c r="K12" s="76"/>
      <c r="L12" s="76"/>
    </row>
    <row r="13" spans="1:12">
      <c r="B13" s="76"/>
      <c r="C13" s="76"/>
      <c r="D13" s="76"/>
      <c r="E13" s="76"/>
      <c r="F13" s="76"/>
      <c r="G13" s="76"/>
      <c r="H13" s="76"/>
      <c r="I13" s="76"/>
      <c r="J13" s="76"/>
      <c r="K13" s="76"/>
      <c r="L13" s="76"/>
    </row>
    <row r="14" spans="1:12">
      <c r="B14" s="76"/>
      <c r="C14" s="76"/>
      <c r="D14" s="76"/>
      <c r="E14" s="76"/>
      <c r="F14" s="76"/>
      <c r="G14" s="76"/>
      <c r="H14" s="76"/>
      <c r="I14" s="76"/>
      <c r="J14" s="76"/>
      <c r="K14" s="76"/>
      <c r="L14" s="76"/>
    </row>
    <row r="15" spans="1:12">
      <c r="B15" s="76"/>
      <c r="C15" s="76"/>
      <c r="D15" s="76"/>
      <c r="E15" s="76"/>
      <c r="F15" s="76"/>
      <c r="G15" s="76"/>
      <c r="H15" s="76"/>
      <c r="I15" s="76"/>
      <c r="J15" s="76"/>
      <c r="K15" s="76"/>
      <c r="L15" s="76"/>
    </row>
    <row r="16" spans="1:12">
      <c r="B16" s="76"/>
      <c r="C16" s="76"/>
      <c r="D16" s="76"/>
      <c r="E16" s="76"/>
      <c r="F16" s="76"/>
      <c r="G16" s="76"/>
      <c r="H16" s="76"/>
      <c r="I16" s="76"/>
      <c r="J16" s="76"/>
      <c r="K16" s="76"/>
      <c r="L16" s="76"/>
    </row>
    <row r="17" spans="2:12">
      <c r="B17" s="76"/>
      <c r="C17" s="76"/>
      <c r="D17" s="76"/>
      <c r="E17" s="76"/>
      <c r="F17" s="76"/>
      <c r="G17" s="76"/>
      <c r="H17" s="76"/>
      <c r="I17" s="76"/>
      <c r="J17" s="76"/>
      <c r="K17" s="76"/>
      <c r="L17" s="76"/>
    </row>
    <row r="18" spans="2:12">
      <c r="B18" s="76"/>
      <c r="C18" s="76"/>
      <c r="D18" s="76"/>
      <c r="E18" s="76"/>
      <c r="F18" s="76"/>
      <c r="G18" s="76"/>
      <c r="H18" s="76"/>
      <c r="I18" s="76"/>
      <c r="J18" s="76"/>
      <c r="K18" s="76"/>
      <c r="L18" s="76"/>
    </row>
    <row r="19" spans="2:12">
      <c r="B19" s="76"/>
      <c r="C19" s="76"/>
      <c r="D19" s="76"/>
      <c r="E19" s="76"/>
      <c r="F19" s="76"/>
      <c r="G19" s="76"/>
      <c r="H19" s="76"/>
      <c r="I19" s="76"/>
      <c r="J19" s="76"/>
      <c r="K19" s="76"/>
      <c r="L19" s="76"/>
    </row>
    <row r="20" spans="2:12">
      <c r="B20" s="76"/>
      <c r="C20" s="76"/>
      <c r="D20" s="76"/>
      <c r="E20" s="76"/>
      <c r="F20" s="76"/>
      <c r="G20" s="76"/>
      <c r="H20" s="76"/>
      <c r="I20" s="76"/>
      <c r="J20" s="76"/>
      <c r="K20" s="76"/>
      <c r="L20" s="76"/>
    </row>
    <row r="21" spans="2:12">
      <c r="B21" s="76"/>
      <c r="C21" s="76"/>
      <c r="D21" s="76"/>
      <c r="E21" s="76"/>
      <c r="F21" s="76"/>
      <c r="G21" s="76"/>
      <c r="H21" s="76"/>
      <c r="I21" s="76"/>
      <c r="J21" s="76"/>
      <c r="K21" s="76"/>
      <c r="L21" s="76"/>
    </row>
    <row r="22" spans="2:12">
      <c r="B22" s="76"/>
      <c r="C22" s="76"/>
      <c r="D22" s="76"/>
      <c r="E22" s="76"/>
      <c r="F22" s="76"/>
      <c r="G22" s="76"/>
      <c r="H22" s="76"/>
      <c r="I22" s="76"/>
      <c r="J22" s="76"/>
      <c r="K22" s="76"/>
      <c r="L22" s="76"/>
    </row>
    <row r="23" spans="2:12">
      <c r="B23" s="76"/>
      <c r="C23" s="76"/>
      <c r="D23" s="76"/>
      <c r="E23" s="76"/>
      <c r="F23" s="76"/>
      <c r="G23" s="76"/>
      <c r="H23" s="76"/>
      <c r="I23" s="76"/>
      <c r="J23" s="76"/>
      <c r="K23" s="76"/>
      <c r="L23" s="76"/>
    </row>
    <row r="24" spans="2:12">
      <c r="B24" s="76"/>
      <c r="C24" s="76"/>
      <c r="D24" s="76"/>
      <c r="E24" s="76"/>
      <c r="F24" s="76"/>
      <c r="G24" s="76"/>
      <c r="H24" s="76"/>
      <c r="I24" s="76"/>
      <c r="J24" s="76"/>
      <c r="K24" s="76"/>
      <c r="L24" s="76"/>
    </row>
    <row r="25" spans="2:12">
      <c r="B25" s="76"/>
      <c r="C25" s="76"/>
      <c r="D25" s="76"/>
      <c r="E25" s="76"/>
      <c r="F25" s="76"/>
      <c r="G25" s="76"/>
      <c r="H25" s="76"/>
      <c r="I25" s="76"/>
      <c r="J25" s="76"/>
      <c r="K25" s="76"/>
      <c r="L25" s="76"/>
    </row>
    <row r="26" spans="2:12">
      <c r="B26" s="76"/>
      <c r="C26" s="76"/>
      <c r="D26" s="76"/>
      <c r="E26" s="76"/>
      <c r="F26" s="76"/>
      <c r="G26" s="76"/>
      <c r="H26" s="76"/>
      <c r="I26" s="76"/>
      <c r="J26" s="76"/>
      <c r="K26" s="76"/>
      <c r="L26" s="76"/>
    </row>
    <row r="27" spans="2:12">
      <c r="B27" s="76"/>
      <c r="C27" s="76"/>
      <c r="D27" s="76"/>
      <c r="E27" s="76"/>
      <c r="F27" s="76"/>
      <c r="G27" s="76"/>
      <c r="H27" s="76"/>
      <c r="I27" s="76"/>
      <c r="J27" s="76"/>
      <c r="K27" s="76"/>
      <c r="L27" s="76"/>
    </row>
    <row r="28" spans="2:12">
      <c r="B28" s="76"/>
      <c r="C28" s="76"/>
      <c r="D28" s="76"/>
      <c r="E28" s="76"/>
      <c r="F28" s="76"/>
      <c r="G28" s="76"/>
      <c r="H28" s="76"/>
      <c r="I28" s="76"/>
      <c r="J28" s="76"/>
      <c r="K28" s="76"/>
      <c r="L28" s="76"/>
    </row>
    <row r="29" spans="2:12">
      <c r="B29" s="76"/>
      <c r="C29" s="76"/>
      <c r="D29" s="76"/>
      <c r="E29" s="76"/>
      <c r="F29" s="76"/>
      <c r="G29" s="76"/>
      <c r="H29" s="76"/>
      <c r="I29" s="76"/>
      <c r="J29" s="76"/>
      <c r="K29" s="76"/>
      <c r="L29" s="76"/>
    </row>
    <row r="30" spans="2:12">
      <c r="B30" s="76"/>
      <c r="C30" s="76"/>
      <c r="D30" s="76"/>
      <c r="E30" s="76"/>
      <c r="F30" s="76"/>
      <c r="G30" s="76"/>
      <c r="H30" s="76"/>
      <c r="I30" s="76"/>
      <c r="J30" s="76"/>
      <c r="K30" s="76"/>
      <c r="L30" s="76"/>
    </row>
    <row r="31" spans="2:12">
      <c r="B31" s="76"/>
      <c r="C31" s="76"/>
      <c r="D31" s="76"/>
      <c r="E31" s="76"/>
      <c r="F31" s="76"/>
      <c r="G31" s="76"/>
      <c r="H31" s="76"/>
      <c r="I31" s="76"/>
      <c r="J31" s="76"/>
      <c r="K31" s="76"/>
      <c r="L31" s="76"/>
    </row>
    <row r="32" spans="2:12">
      <c r="B32" s="76"/>
      <c r="C32" s="76"/>
      <c r="D32" s="76"/>
      <c r="E32" s="76"/>
      <c r="F32" s="76"/>
      <c r="G32" s="76"/>
      <c r="H32" s="76"/>
      <c r="I32" s="76"/>
      <c r="J32" s="76"/>
      <c r="K32" s="76"/>
      <c r="L32" s="76"/>
    </row>
    <row r="35" spans="2:10">
      <c r="B35" s="56" t="s">
        <v>1177</v>
      </c>
      <c r="C35" s="56"/>
      <c r="D35" s="56"/>
      <c r="E35" s="56"/>
      <c r="F35" s="56"/>
      <c r="G35" s="56"/>
      <c r="H35" s="56"/>
      <c r="I35" s="56"/>
      <c r="J35" s="56"/>
    </row>
    <row r="36" spans="2:10">
      <c r="B36" s="56" t="s">
        <v>1178</v>
      </c>
      <c r="C36" s="56"/>
      <c r="D36" s="56"/>
      <c r="E36" s="56"/>
      <c r="F36" s="56"/>
      <c r="G36" s="56"/>
      <c r="H36" s="56"/>
      <c r="I36" s="56"/>
      <c r="J36" s="56"/>
    </row>
    <row r="37" spans="2:10">
      <c r="B37" s="108" t="s">
        <v>1179</v>
      </c>
      <c r="C37" s="56"/>
      <c r="D37" s="56"/>
      <c r="E37" s="56"/>
      <c r="F37" s="56"/>
      <c r="G37" s="56"/>
      <c r="H37" s="56"/>
      <c r="I37" s="56"/>
      <c r="J37" s="56"/>
    </row>
    <row r="38" spans="2:10">
      <c r="B38" s="56" t="s">
        <v>1180</v>
      </c>
      <c r="C38" s="56"/>
      <c r="D38" s="56"/>
      <c r="E38" s="56"/>
      <c r="F38" s="56"/>
      <c r="G38" s="56"/>
      <c r="H38" s="56"/>
      <c r="I38" s="56"/>
      <c r="J38" s="56"/>
    </row>
    <row r="39" spans="2:10">
      <c r="B39" s="56" t="s">
        <v>1181</v>
      </c>
      <c r="C39" s="56"/>
      <c r="D39" s="56"/>
      <c r="E39" s="56"/>
      <c r="F39" s="56"/>
      <c r="G39" s="56"/>
      <c r="H39" s="56"/>
      <c r="I39" s="56"/>
      <c r="J39" s="56"/>
    </row>
    <row r="40" spans="2:10">
      <c r="B40" s="56" t="s">
        <v>1215</v>
      </c>
      <c r="C40" s="56"/>
      <c r="D40" s="56"/>
      <c r="E40" s="56"/>
      <c r="F40" s="56"/>
      <c r="G40" s="56"/>
      <c r="H40" s="56"/>
      <c r="I40" s="56"/>
      <c r="J40" s="56"/>
    </row>
    <row r="41" spans="2:10">
      <c r="B41" s="56"/>
      <c r="C41" s="56"/>
      <c r="D41" s="56"/>
      <c r="E41" s="56"/>
      <c r="F41" s="56"/>
      <c r="G41" s="56"/>
      <c r="H41" s="56"/>
      <c r="I41" s="56"/>
      <c r="J41" s="56"/>
    </row>
    <row r="42" spans="2:10">
      <c r="B42" s="30" t="s">
        <v>1182</v>
      </c>
    </row>
    <row r="43" spans="2:10">
      <c r="B43" s="30" t="s">
        <v>1183</v>
      </c>
    </row>
    <row r="44" spans="2:10">
      <c r="B44" s="30" t="s">
        <v>1184</v>
      </c>
    </row>
    <row r="45" spans="2:10">
      <c r="B45" s="30" t="s">
        <v>1185</v>
      </c>
    </row>
    <row r="46" spans="2:10">
      <c r="B46" s="30">
        <v>1999</v>
      </c>
    </row>
    <row r="48" spans="2:10">
      <c r="B48" s="101" t="s">
        <v>1186</v>
      </c>
      <c r="C48" s="14"/>
    </row>
    <row r="49" spans="2:8">
      <c r="B49" s="51" t="s">
        <v>402</v>
      </c>
      <c r="C49" s="14"/>
      <c r="D49" t="s">
        <v>1187</v>
      </c>
    </row>
    <row r="50" spans="2:8" ht="12" customHeight="1">
      <c r="B50" s="128" t="s">
        <v>1188</v>
      </c>
      <c r="C50" s="14" t="s">
        <v>402</v>
      </c>
      <c r="D50" s="14">
        <v>1</v>
      </c>
      <c r="E50" s="14">
        <v>2</v>
      </c>
      <c r="F50" s="14">
        <v>3</v>
      </c>
      <c r="G50" s="14">
        <v>4</v>
      </c>
      <c r="H50" s="14">
        <v>5</v>
      </c>
    </row>
    <row r="51" spans="2:8">
      <c r="B51" s="128"/>
      <c r="C51" s="14">
        <v>1</v>
      </c>
      <c r="D51" s="11">
        <v>18.028089154744073</v>
      </c>
      <c r="E51" s="11">
        <v>18.224788683724178</v>
      </c>
      <c r="F51" s="11">
        <v>20.141108967106856</v>
      </c>
      <c r="G51" s="11">
        <v>22.098018263325436</v>
      </c>
      <c r="H51" s="11">
        <v>38.088336673327504</v>
      </c>
    </row>
    <row r="52" spans="2:8">
      <c r="B52" s="128"/>
      <c r="C52" s="14">
        <v>2</v>
      </c>
      <c r="D52" s="11">
        <v>17.212729647044359</v>
      </c>
      <c r="E52" s="11">
        <v>16.105356443741023</v>
      </c>
      <c r="F52" s="11">
        <v>17.361011362063646</v>
      </c>
      <c r="G52" s="11">
        <v>19.84844826235226</v>
      </c>
      <c r="H52" s="11">
        <v>27.252896874263573</v>
      </c>
    </row>
    <row r="53" spans="2:8">
      <c r="B53" s="128"/>
      <c r="C53" s="14">
        <v>3</v>
      </c>
      <c r="D53" s="11">
        <v>19.689798945249915</v>
      </c>
      <c r="E53" s="11">
        <v>18.188851966735076</v>
      </c>
      <c r="F53" s="11">
        <v>17.412741673178896</v>
      </c>
      <c r="G53" s="11">
        <v>19.710675984190356</v>
      </c>
      <c r="H53" s="11">
        <v>24.939367726265893</v>
      </c>
    </row>
    <row r="54" spans="2:8">
      <c r="B54" s="128"/>
      <c r="C54" s="14">
        <v>4</v>
      </c>
      <c r="D54" s="11">
        <v>18.973722132204092</v>
      </c>
      <c r="E54" s="11">
        <v>17.170046865599943</v>
      </c>
      <c r="F54" s="11">
        <v>16.431709010614863</v>
      </c>
      <c r="G54" s="11">
        <v>18.326719379927212</v>
      </c>
      <c r="H54" s="11">
        <v>21.775316320665421</v>
      </c>
    </row>
    <row r="55" spans="2:8">
      <c r="B55" s="128"/>
      <c r="C55" s="14">
        <v>5</v>
      </c>
      <c r="D55" s="11">
        <v>19.283159784860779</v>
      </c>
      <c r="E55" s="11">
        <v>16.667904792153163</v>
      </c>
      <c r="F55" s="11">
        <v>16.013587053605786</v>
      </c>
      <c r="G55" s="11">
        <v>16.265082918660244</v>
      </c>
      <c r="H55" s="11">
        <v>19.070345092727027</v>
      </c>
    </row>
    <row r="56" spans="2:8">
      <c r="B56" s="128"/>
      <c r="C56" s="96"/>
      <c r="D56" s="96"/>
      <c r="E56" s="96"/>
    </row>
    <row r="57" spans="2:8">
      <c r="B57" s="51"/>
      <c r="C57" s="96"/>
      <c r="D57" s="96"/>
      <c r="E57" s="96"/>
    </row>
    <row r="58" spans="2:8">
      <c r="B58" s="51"/>
      <c r="C58" s="96"/>
      <c r="D58" s="96" t="s">
        <v>402</v>
      </c>
      <c r="E58" s="96"/>
    </row>
    <row r="59" spans="2:8">
      <c r="B59" s="51"/>
      <c r="C59" s="96"/>
      <c r="D59" s="96"/>
      <c r="E59" s="96"/>
    </row>
    <row r="60" spans="2:8">
      <c r="B60" s="51"/>
      <c r="C60" s="96"/>
      <c r="D60" s="96"/>
      <c r="E60" s="96"/>
    </row>
    <row r="61" spans="2:8">
      <c r="B61" s="51"/>
      <c r="C61" s="96"/>
      <c r="D61" s="96"/>
      <c r="E61" s="96"/>
    </row>
    <row r="62" spans="2:8">
      <c r="B62" s="101" t="s">
        <v>1189</v>
      </c>
      <c r="C62" s="96"/>
      <c r="D62" s="96"/>
      <c r="E62" s="96"/>
    </row>
    <row r="63" spans="2:8">
      <c r="B63" s="51"/>
      <c r="C63" s="96"/>
      <c r="D63" s="96"/>
      <c r="E63" s="96"/>
    </row>
    <row r="64" spans="2:8">
      <c r="B64" s="51"/>
      <c r="C64" s="96"/>
      <c r="D64" s="96"/>
      <c r="E64" s="96"/>
    </row>
    <row r="65" spans="2:5">
      <c r="B65" s="51"/>
      <c r="C65" s="96"/>
      <c r="D65" s="96"/>
      <c r="E65" s="96"/>
    </row>
    <row r="66" spans="2:5">
      <c r="B66" s="51"/>
      <c r="C66" s="96"/>
      <c r="D66" s="96"/>
      <c r="E66" s="96"/>
    </row>
    <row r="67" spans="2:5">
      <c r="B67" s="51"/>
      <c r="C67" s="96"/>
      <c r="D67" s="96"/>
      <c r="E67" s="96"/>
    </row>
    <row r="68" spans="2:5">
      <c r="B68" s="51"/>
      <c r="C68" s="96"/>
      <c r="D68" s="96"/>
      <c r="E68" s="96"/>
    </row>
    <row r="69" spans="2:5">
      <c r="B69" s="51"/>
      <c r="C69" s="96"/>
      <c r="D69" s="96"/>
      <c r="E69" s="96"/>
    </row>
    <row r="70" spans="2:5">
      <c r="B70" s="51"/>
      <c r="C70" s="96"/>
      <c r="D70" s="96"/>
      <c r="E70" s="96"/>
    </row>
    <row r="71" spans="2:5">
      <c r="B71" s="51"/>
      <c r="C71" s="96"/>
      <c r="D71" s="96"/>
      <c r="E71" s="96"/>
    </row>
    <row r="72" spans="2:5">
      <c r="B72" s="51"/>
      <c r="C72" s="96"/>
      <c r="D72" s="96"/>
      <c r="E72" s="96"/>
    </row>
    <row r="73" spans="2:5">
      <c r="B73" s="51"/>
      <c r="C73" s="96"/>
      <c r="D73" s="96"/>
      <c r="E73" s="96"/>
    </row>
    <row r="74" spans="2:5">
      <c r="B74" s="51"/>
      <c r="C74" s="96"/>
      <c r="D74" s="96"/>
      <c r="E74" s="96"/>
    </row>
    <row r="75" spans="2:5">
      <c r="B75" s="51"/>
      <c r="C75" s="96"/>
      <c r="D75" s="96"/>
      <c r="E75" s="96"/>
    </row>
    <row r="76" spans="2:5">
      <c r="B76" s="51"/>
      <c r="C76" s="96"/>
      <c r="D76" s="96"/>
      <c r="E76" s="96"/>
    </row>
    <row r="77" spans="2:5">
      <c r="B77" s="51"/>
      <c r="C77" s="96"/>
      <c r="D77" s="96"/>
      <c r="E77" s="96"/>
    </row>
    <row r="78" spans="2:5">
      <c r="B78" s="51"/>
      <c r="C78" s="96"/>
      <c r="D78" s="96"/>
      <c r="E78" s="96"/>
    </row>
    <row r="79" spans="2:5">
      <c r="B79" s="51"/>
      <c r="C79" s="96"/>
      <c r="D79" s="96"/>
      <c r="E79" s="96"/>
    </row>
  </sheetData>
  <mergeCells count="1">
    <mergeCell ref="B50:B56"/>
  </mergeCells>
  <phoneticPr fontId="2" type="noConversion"/>
  <pageMargins left="0.75" right="0.75" top="1" bottom="1" header="0.5" footer="0.5"/>
  <pageSetup paperSize="9" scale="64" orientation="portrait" horizontalDpi="4294967292" verticalDpi="4294967292"/>
  <drawing r:id="rId1"/>
  <extLst>
    <ext xmlns:mx="http://schemas.microsoft.com/office/mac/excel/2008/main" uri="{64002731-A6B0-56B0-2670-7721B7C09600}">
      <mx:PLV Mode="0" OnePage="0" WScale="10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1"/>
  <sheetViews>
    <sheetView showGridLines="0" workbookViewId="0"/>
  </sheetViews>
  <sheetFormatPr baseColWidth="10" defaultColWidth="8.83203125" defaultRowHeight="12" x14ac:dyDescent="0"/>
  <cols>
    <col min="3" max="3" width="15" customWidth="1"/>
    <col min="4" max="4" width="14.6640625" customWidth="1"/>
  </cols>
  <sheetData>
    <row r="1" spans="1:1">
      <c r="A1" s="14" t="s">
        <v>1055</v>
      </c>
    </row>
    <row r="31" spans="2:2">
      <c r="B31" t="s">
        <v>1112</v>
      </c>
    </row>
    <row r="32" spans="2:2">
      <c r="B32" t="s">
        <v>402</v>
      </c>
    </row>
    <row r="34" spans="2:4">
      <c r="B34" t="s">
        <v>402</v>
      </c>
    </row>
    <row r="35" spans="2:4">
      <c r="B35" t="s">
        <v>1056</v>
      </c>
    </row>
    <row r="36" spans="2:4">
      <c r="B36" t="s">
        <v>1057</v>
      </c>
    </row>
    <row r="37" spans="2:4">
      <c r="B37" t="s">
        <v>1058</v>
      </c>
    </row>
    <row r="38" spans="2:4">
      <c r="B38" t="s">
        <v>1059</v>
      </c>
    </row>
    <row r="39" spans="2:4">
      <c r="B39" t="s">
        <v>402</v>
      </c>
    </row>
    <row r="40" spans="2:4">
      <c r="B40" s="14" t="s">
        <v>1166</v>
      </c>
    </row>
    <row r="41" spans="2:4">
      <c r="B41" t="s">
        <v>402</v>
      </c>
    </row>
    <row r="42" spans="2:4">
      <c r="C42" s="8" t="s">
        <v>62</v>
      </c>
      <c r="D42" s="8" t="s">
        <v>63</v>
      </c>
    </row>
    <row r="44" spans="2:4">
      <c r="B44">
        <v>1989</v>
      </c>
      <c r="C44">
        <v>1400</v>
      </c>
      <c r="D44">
        <v>70</v>
      </c>
    </row>
    <row r="45" spans="2:4">
      <c r="B45">
        <f>B44+1</f>
        <v>1990</v>
      </c>
      <c r="C45">
        <v>1000</v>
      </c>
      <c r="D45">
        <v>100</v>
      </c>
    </row>
    <row r="46" spans="2:4">
      <c r="B46">
        <f t="shared" ref="B46:B58" si="0">B45+1</f>
        <v>1991</v>
      </c>
      <c r="C46">
        <v>1400</v>
      </c>
      <c r="D46">
        <v>120</v>
      </c>
    </row>
    <row r="47" spans="2:4">
      <c r="B47">
        <f t="shared" si="0"/>
        <v>1992</v>
      </c>
      <c r="C47">
        <v>1800</v>
      </c>
      <c r="D47">
        <v>150</v>
      </c>
    </row>
    <row r="48" spans="2:4">
      <c r="B48">
        <f t="shared" si="0"/>
        <v>1993</v>
      </c>
      <c r="C48">
        <v>1850</v>
      </c>
      <c r="D48">
        <v>100</v>
      </c>
    </row>
    <row r="49" spans="2:4">
      <c r="B49">
        <f t="shared" si="0"/>
        <v>1994</v>
      </c>
      <c r="C49">
        <v>2700</v>
      </c>
      <c r="D49">
        <v>170</v>
      </c>
    </row>
    <row r="50" spans="2:4">
      <c r="B50">
        <f t="shared" si="0"/>
        <v>1995</v>
      </c>
      <c r="C50">
        <v>2800</v>
      </c>
      <c r="D50">
        <v>200</v>
      </c>
    </row>
    <row r="51" spans="2:4">
      <c r="B51">
        <f t="shared" si="0"/>
        <v>1996</v>
      </c>
      <c r="C51">
        <v>2750</v>
      </c>
      <c r="D51">
        <v>170</v>
      </c>
    </row>
    <row r="52" spans="2:4">
      <c r="B52">
        <f t="shared" si="0"/>
        <v>1997</v>
      </c>
      <c r="C52">
        <v>2950</v>
      </c>
      <c r="D52">
        <v>200</v>
      </c>
    </row>
    <row r="53" spans="2:4">
      <c r="B53">
        <f t="shared" si="0"/>
        <v>1998</v>
      </c>
      <c r="C53">
        <v>3900</v>
      </c>
      <c r="D53">
        <v>220</v>
      </c>
    </row>
    <row r="54" spans="2:4">
      <c r="B54">
        <f t="shared" si="0"/>
        <v>1999</v>
      </c>
      <c r="C54">
        <v>3650</v>
      </c>
      <c r="D54">
        <v>200</v>
      </c>
    </row>
    <row r="55" spans="2:4">
      <c r="B55">
        <f>B54+1</f>
        <v>2000</v>
      </c>
      <c r="C55">
        <v>4000</v>
      </c>
      <c r="D55">
        <v>210</v>
      </c>
    </row>
    <row r="56" spans="2:4">
      <c r="B56">
        <f t="shared" si="0"/>
        <v>2001</v>
      </c>
      <c r="C56">
        <v>5300</v>
      </c>
      <c r="D56">
        <v>150</v>
      </c>
    </row>
    <row r="57" spans="2:4">
      <c r="B57">
        <f t="shared" si="0"/>
        <v>2002</v>
      </c>
      <c r="C57">
        <v>5400</v>
      </c>
      <c r="D57">
        <v>120</v>
      </c>
    </row>
    <row r="58" spans="2:4">
      <c r="B58">
        <f t="shared" si="0"/>
        <v>2003</v>
      </c>
      <c r="C58">
        <v>5950</v>
      </c>
      <c r="D58">
        <v>120</v>
      </c>
    </row>
    <row r="59" spans="2:4">
      <c r="B59">
        <v>2004</v>
      </c>
    </row>
    <row r="60" spans="2:4">
      <c r="B60">
        <v>2005</v>
      </c>
    </row>
    <row r="61" spans="2:4">
      <c r="B61">
        <v>2006</v>
      </c>
    </row>
    <row r="62" spans="2:4">
      <c r="B62">
        <v>2007</v>
      </c>
      <c r="C62">
        <v>5261</v>
      </c>
      <c r="D62">
        <v>108</v>
      </c>
    </row>
    <row r="63" spans="2:4">
      <c r="B63">
        <v>2008</v>
      </c>
      <c r="C63">
        <v>5312</v>
      </c>
      <c r="D63">
        <v>78</v>
      </c>
    </row>
    <row r="64" spans="2:4">
      <c r="B64">
        <v>2009</v>
      </c>
      <c r="C64">
        <v>5082</v>
      </c>
      <c r="D64">
        <v>60</v>
      </c>
    </row>
    <row r="65" spans="2:4">
      <c r="B65">
        <v>2010</v>
      </c>
      <c r="D65">
        <v>61</v>
      </c>
    </row>
    <row r="66" spans="2:4">
      <c r="B66">
        <v>2011</v>
      </c>
      <c r="D66">
        <v>62</v>
      </c>
    </row>
    <row r="67" spans="2:4">
      <c r="B67">
        <v>2012</v>
      </c>
      <c r="D67">
        <v>39</v>
      </c>
    </row>
    <row r="68" spans="2:4">
      <c r="B68">
        <v>2013</v>
      </c>
      <c r="C68">
        <v>3294</v>
      </c>
      <c r="D68">
        <v>52</v>
      </c>
    </row>
    <row r="69" spans="2:4">
      <c r="B69">
        <v>2014</v>
      </c>
      <c r="C69">
        <v>3107</v>
      </c>
      <c r="D69">
        <v>45</v>
      </c>
    </row>
    <row r="72" spans="2:4">
      <c r="B72" t="s">
        <v>1175</v>
      </c>
    </row>
    <row r="73" spans="2:4">
      <c r="B73" t="s">
        <v>1167</v>
      </c>
    </row>
    <row r="74" spans="2:4">
      <c r="B74" t="s">
        <v>1168</v>
      </c>
    </row>
    <row r="75" spans="2:4">
      <c r="B75" t="s">
        <v>1169</v>
      </c>
    </row>
    <row r="76" spans="2:4">
      <c r="B76" t="s">
        <v>1170</v>
      </c>
    </row>
    <row r="77" spans="2:4">
      <c r="B77" t="s">
        <v>1171</v>
      </c>
    </row>
    <row r="78" spans="2:4">
      <c r="B78" t="s">
        <v>1172</v>
      </c>
    </row>
    <row r="79" spans="2:4">
      <c r="B79" t="s">
        <v>1173</v>
      </c>
    </row>
    <row r="80" spans="2:4">
      <c r="B80" t="s">
        <v>1176</v>
      </c>
    </row>
    <row r="81" spans="2:2">
      <c r="B81" t="s">
        <v>1174</v>
      </c>
    </row>
  </sheetData>
  <phoneticPr fontId="2" type="noConversion"/>
  <pageMargins left="0.75" right="0.75" top="1" bottom="1" header="0.5" footer="0.5"/>
  <pageSetup paperSize="9" scale="63" orientation="portrait" horizontalDpi="4294967292" verticalDpi="4294967292"/>
  <colBreaks count="1" manualBreakCount="1">
    <brk id="13" max="1048575" man="1"/>
  </colBreaks>
  <drawing r:id="rId1"/>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M192"/>
  <sheetViews>
    <sheetView showGridLines="0" workbookViewId="0"/>
  </sheetViews>
  <sheetFormatPr baseColWidth="10" defaultColWidth="8.83203125" defaultRowHeight="12" x14ac:dyDescent="0"/>
  <cols>
    <col min="9" max="9" width="9.6640625" customWidth="1"/>
  </cols>
  <sheetData>
    <row r="1" spans="1:1">
      <c r="A1" s="14" t="s">
        <v>1162</v>
      </c>
    </row>
    <row r="31" spans="2:2">
      <c r="B31" s="5" t="s">
        <v>402</v>
      </c>
    </row>
    <row r="32" spans="2:2">
      <c r="B32" t="s">
        <v>1163</v>
      </c>
    </row>
    <row r="33" spans="2:13">
      <c r="B33" t="s">
        <v>1164</v>
      </c>
    </row>
    <row r="34" spans="2:13">
      <c r="B34" t="s">
        <v>1165</v>
      </c>
    </row>
    <row r="36" spans="2:13">
      <c r="B36" t="s">
        <v>178</v>
      </c>
    </row>
    <row r="37" spans="2:13">
      <c r="B37" t="s">
        <v>179</v>
      </c>
    </row>
    <row r="38" spans="2:13">
      <c r="B38" t="s">
        <v>180</v>
      </c>
    </row>
    <row r="39" spans="2:13">
      <c r="B39" t="s">
        <v>181</v>
      </c>
    </row>
    <row r="40" spans="2:13">
      <c r="B40" s="18" t="s">
        <v>182</v>
      </c>
      <c r="C40" s="18"/>
      <c r="D40" s="18"/>
      <c r="E40" s="18"/>
      <c r="F40" s="18"/>
      <c r="G40" s="18"/>
      <c r="H40" s="18"/>
      <c r="I40" s="18"/>
      <c r="J40" s="18"/>
      <c r="K40" s="18"/>
      <c r="L40" s="18"/>
      <c r="M40" s="18"/>
    </row>
    <row r="41" spans="2:13">
      <c r="B41" s="97" t="s">
        <v>1113</v>
      </c>
      <c r="C41" s="18"/>
      <c r="D41" s="18"/>
      <c r="E41" s="18"/>
      <c r="F41" s="18"/>
      <c r="G41" s="18"/>
      <c r="H41" s="18"/>
      <c r="I41" s="18"/>
      <c r="J41" s="18"/>
      <c r="K41" s="18"/>
      <c r="L41" s="18"/>
      <c r="M41" s="18"/>
    </row>
    <row r="42" spans="2:13">
      <c r="B42" s="18"/>
      <c r="C42" s="18"/>
      <c r="D42" s="18"/>
      <c r="E42" s="18"/>
      <c r="F42" s="18"/>
      <c r="G42" s="18"/>
      <c r="H42" s="18"/>
      <c r="I42" s="18"/>
      <c r="J42" s="18"/>
      <c r="K42" s="18"/>
      <c r="L42" s="18"/>
      <c r="M42" s="18"/>
    </row>
    <row r="43" spans="2:13">
      <c r="B43" s="18" t="s">
        <v>1114</v>
      </c>
      <c r="C43" s="18"/>
      <c r="D43" s="18"/>
      <c r="E43" s="18"/>
      <c r="F43" s="18"/>
      <c r="G43" s="18"/>
      <c r="H43" s="18"/>
      <c r="I43" s="18"/>
      <c r="J43" s="18"/>
      <c r="K43" s="18"/>
      <c r="L43" s="18"/>
      <c r="M43" s="18"/>
    </row>
    <row r="44" spans="2:13">
      <c r="B44" s="18"/>
      <c r="C44" s="18"/>
      <c r="D44" s="18"/>
      <c r="E44" s="18"/>
      <c r="F44" s="18"/>
      <c r="G44" s="18"/>
      <c r="H44" s="18"/>
      <c r="I44" s="18"/>
      <c r="J44" s="18"/>
      <c r="K44" s="18"/>
      <c r="L44" s="18"/>
      <c r="M44" s="18"/>
    </row>
    <row r="45" spans="2:13">
      <c r="B45" s="18"/>
      <c r="C45" s="18"/>
      <c r="D45" s="18"/>
      <c r="E45" s="18"/>
      <c r="F45" s="18"/>
      <c r="G45" s="18"/>
      <c r="H45" s="18"/>
      <c r="I45" s="18"/>
      <c r="J45" s="18"/>
      <c r="K45" s="18"/>
      <c r="L45" s="18"/>
      <c r="M45" s="18"/>
    </row>
    <row r="46" spans="2:13">
      <c r="B46" s="102" t="s">
        <v>70</v>
      </c>
      <c r="C46" s="7"/>
      <c r="D46" s="7"/>
      <c r="E46" s="7"/>
      <c r="F46" s="7"/>
      <c r="G46" s="7"/>
      <c r="H46" s="7"/>
      <c r="I46" s="7"/>
      <c r="J46" s="7"/>
      <c r="K46" s="7"/>
      <c r="L46" s="7"/>
      <c r="M46" s="7"/>
    </row>
    <row r="48" spans="2:13">
      <c r="B48" s="7" t="s">
        <v>71</v>
      </c>
      <c r="C48" s="7" t="s">
        <v>72</v>
      </c>
      <c r="D48" s="7" t="s">
        <v>73</v>
      </c>
    </row>
    <row r="50" spans="2:8">
      <c r="D50" s="7" t="s">
        <v>1214</v>
      </c>
      <c r="E50" s="7" t="s">
        <v>74</v>
      </c>
      <c r="F50" s="7" t="s">
        <v>75</v>
      </c>
    </row>
    <row r="52" spans="2:8">
      <c r="F52" s="7" t="s">
        <v>445</v>
      </c>
      <c r="G52" s="7" t="s">
        <v>76</v>
      </c>
      <c r="H52" s="7" t="s">
        <v>518</v>
      </c>
    </row>
    <row r="54" spans="2:8">
      <c r="B54">
        <v>1980</v>
      </c>
      <c r="C54">
        <v>11.13</v>
      </c>
      <c r="D54">
        <v>15.9</v>
      </c>
      <c r="E54">
        <v>24.57</v>
      </c>
      <c r="F54">
        <v>13.77</v>
      </c>
      <c r="G54">
        <v>8.1199999999999992</v>
      </c>
      <c r="H54">
        <v>5.65</v>
      </c>
    </row>
    <row r="55" spans="2:8">
      <c r="B55" t="s">
        <v>77</v>
      </c>
      <c r="C55">
        <v>11.16</v>
      </c>
      <c r="D55">
        <v>16.02</v>
      </c>
      <c r="E55">
        <v>24.54</v>
      </c>
      <c r="F55">
        <v>13.92</v>
      </c>
      <c r="G55">
        <v>8.3699999999999992</v>
      </c>
      <c r="H55">
        <v>5.55</v>
      </c>
    </row>
    <row r="56" spans="2:8">
      <c r="B56" t="s">
        <v>78</v>
      </c>
      <c r="C56">
        <v>10.88</v>
      </c>
      <c r="D56">
        <v>15.72</v>
      </c>
      <c r="E56">
        <v>23.92</v>
      </c>
      <c r="F56">
        <v>13.68</v>
      </c>
      <c r="G56">
        <v>8.3699999999999992</v>
      </c>
      <c r="H56">
        <v>5.3</v>
      </c>
    </row>
    <row r="57" spans="2:8">
      <c r="B57" t="s">
        <v>79</v>
      </c>
      <c r="C57">
        <v>10.58</v>
      </c>
      <c r="D57">
        <v>15.37</v>
      </c>
      <c r="E57">
        <v>23.62</v>
      </c>
      <c r="F57">
        <v>13.33</v>
      </c>
      <c r="G57">
        <v>8.2799999999999994</v>
      </c>
      <c r="H57">
        <v>5.05</v>
      </c>
    </row>
    <row r="58" spans="2:8">
      <c r="B58" t="s">
        <v>80</v>
      </c>
      <c r="C58">
        <v>10.62</v>
      </c>
      <c r="D58">
        <v>15.44</v>
      </c>
      <c r="E58">
        <v>23.67</v>
      </c>
      <c r="F58">
        <v>13.41</v>
      </c>
      <c r="G58">
        <v>8.41</v>
      </c>
      <c r="H58">
        <v>4.99</v>
      </c>
    </row>
    <row r="59" spans="2:8">
      <c r="B59" t="s">
        <v>81</v>
      </c>
      <c r="C59">
        <v>10.73</v>
      </c>
      <c r="D59">
        <v>15.62</v>
      </c>
      <c r="E59">
        <v>24</v>
      </c>
      <c r="F59">
        <v>13.55</v>
      </c>
      <c r="G59">
        <v>8.57</v>
      </c>
      <c r="H59">
        <v>4.99</v>
      </c>
    </row>
    <row r="60" spans="2:8">
      <c r="B60" t="s">
        <v>82</v>
      </c>
      <c r="C60">
        <v>10.6</v>
      </c>
      <c r="D60">
        <v>15.46</v>
      </c>
      <c r="E60">
        <v>23.91</v>
      </c>
      <c r="F60">
        <v>13.38</v>
      </c>
      <c r="G60">
        <v>8.51</v>
      </c>
      <c r="H60">
        <v>4.88</v>
      </c>
    </row>
    <row r="61" spans="2:8">
      <c r="B61" t="s">
        <v>83</v>
      </c>
      <c r="C61">
        <v>10.64</v>
      </c>
      <c r="D61">
        <v>15.56</v>
      </c>
      <c r="E61">
        <v>24.09</v>
      </c>
      <c r="F61">
        <v>13.46</v>
      </c>
      <c r="G61">
        <v>8.6199999999999992</v>
      </c>
      <c r="H61">
        <v>4.8499999999999996</v>
      </c>
    </row>
    <row r="62" spans="2:8">
      <c r="B62">
        <v>1982</v>
      </c>
      <c r="C62">
        <v>10.71</v>
      </c>
      <c r="D62">
        <v>15.67</v>
      </c>
      <c r="E62">
        <v>23.66</v>
      </c>
      <c r="F62">
        <v>13.65</v>
      </c>
      <c r="G62">
        <v>8.81</v>
      </c>
      <c r="H62">
        <v>4.8499999999999996</v>
      </c>
    </row>
    <row r="63" spans="2:8">
      <c r="B63" t="s">
        <v>84</v>
      </c>
      <c r="C63">
        <v>10.75</v>
      </c>
      <c r="D63">
        <v>15.71</v>
      </c>
      <c r="E63">
        <v>23.17</v>
      </c>
      <c r="F63">
        <v>13.79</v>
      </c>
      <c r="G63">
        <v>8.91</v>
      </c>
      <c r="H63">
        <v>4.87</v>
      </c>
    </row>
    <row r="64" spans="2:8">
      <c r="B64" t="s">
        <v>85</v>
      </c>
      <c r="C64">
        <v>10.66</v>
      </c>
      <c r="D64">
        <v>15.64</v>
      </c>
      <c r="E64">
        <v>22.64</v>
      </c>
      <c r="F64">
        <v>13.77</v>
      </c>
      <c r="G64">
        <v>8.92</v>
      </c>
      <c r="H64">
        <v>4.8600000000000003</v>
      </c>
    </row>
    <row r="65" spans="2:8">
      <c r="B65" t="s">
        <v>86</v>
      </c>
      <c r="C65">
        <v>10.61</v>
      </c>
      <c r="D65">
        <v>15.64</v>
      </c>
      <c r="E65">
        <v>22.27</v>
      </c>
      <c r="F65">
        <v>13.82</v>
      </c>
      <c r="G65">
        <v>8.9700000000000006</v>
      </c>
      <c r="H65">
        <v>4.8600000000000003</v>
      </c>
    </row>
    <row r="66" spans="2:8">
      <c r="B66" t="s">
        <v>87</v>
      </c>
      <c r="C66">
        <v>10.57</v>
      </c>
      <c r="D66">
        <v>15.6</v>
      </c>
      <c r="E66">
        <v>22.39</v>
      </c>
      <c r="F66">
        <v>13.75</v>
      </c>
      <c r="G66">
        <v>8.92</v>
      </c>
      <c r="H66">
        <v>4.83</v>
      </c>
    </row>
    <row r="67" spans="2:8">
      <c r="B67" t="s">
        <v>88</v>
      </c>
      <c r="C67">
        <v>10.57</v>
      </c>
      <c r="D67">
        <v>15.59</v>
      </c>
      <c r="E67">
        <v>22.45</v>
      </c>
      <c r="F67">
        <v>13.73</v>
      </c>
      <c r="G67">
        <v>8.9</v>
      </c>
      <c r="H67">
        <v>4.83</v>
      </c>
    </row>
    <row r="68" spans="2:8">
      <c r="B68" t="s">
        <v>89</v>
      </c>
      <c r="C68">
        <v>10.57</v>
      </c>
      <c r="D68">
        <v>15.57</v>
      </c>
      <c r="E68">
        <v>22.58</v>
      </c>
      <c r="F68">
        <v>13.7</v>
      </c>
      <c r="G68">
        <v>8.86</v>
      </c>
      <c r="H68">
        <v>4.84</v>
      </c>
    </row>
    <row r="69" spans="2:8">
      <c r="B69" t="s">
        <v>90</v>
      </c>
      <c r="C69">
        <v>10.62</v>
      </c>
      <c r="D69">
        <v>15.59</v>
      </c>
      <c r="E69">
        <v>22.7</v>
      </c>
      <c r="F69">
        <v>13.71</v>
      </c>
      <c r="G69">
        <v>8.84</v>
      </c>
      <c r="H69">
        <v>4.87</v>
      </c>
    </row>
    <row r="70" spans="2:8">
      <c r="B70">
        <v>1984</v>
      </c>
      <c r="C70">
        <v>10.64</v>
      </c>
      <c r="D70">
        <v>15.55</v>
      </c>
      <c r="E70">
        <v>22.65</v>
      </c>
      <c r="F70">
        <v>13.68</v>
      </c>
      <c r="G70">
        <v>8.8000000000000007</v>
      </c>
      <c r="H70">
        <v>4.88</v>
      </c>
    </row>
    <row r="71" spans="2:8">
      <c r="B71" t="s">
        <v>91</v>
      </c>
      <c r="C71">
        <v>10.76</v>
      </c>
      <c r="D71">
        <v>15.64</v>
      </c>
      <c r="E71">
        <v>22.87</v>
      </c>
      <c r="F71">
        <v>13.76</v>
      </c>
      <c r="G71">
        <v>8.8000000000000007</v>
      </c>
      <c r="H71">
        <v>4.97</v>
      </c>
    </row>
    <row r="72" spans="2:8">
      <c r="B72" t="s">
        <v>92</v>
      </c>
      <c r="C72">
        <v>10.85</v>
      </c>
      <c r="D72">
        <v>15.75</v>
      </c>
      <c r="E72">
        <v>23.28</v>
      </c>
      <c r="F72">
        <v>13.82</v>
      </c>
      <c r="G72">
        <v>8.7899999999999991</v>
      </c>
      <c r="H72">
        <v>5.03</v>
      </c>
    </row>
    <row r="73" spans="2:8">
      <c r="B73" t="s">
        <v>93</v>
      </c>
      <c r="C73">
        <v>10.98</v>
      </c>
      <c r="D73">
        <v>15.95</v>
      </c>
      <c r="E73">
        <v>23.75</v>
      </c>
      <c r="F73">
        <v>13.96</v>
      </c>
      <c r="G73">
        <v>8.86</v>
      </c>
      <c r="H73">
        <v>5.09</v>
      </c>
    </row>
    <row r="74" spans="2:8">
      <c r="B74" t="s">
        <v>94</v>
      </c>
      <c r="C74">
        <v>11.29</v>
      </c>
      <c r="D74">
        <v>16.350000000000001</v>
      </c>
      <c r="E74">
        <v>24.33</v>
      </c>
      <c r="F74">
        <v>14.32</v>
      </c>
      <c r="G74">
        <v>9.09</v>
      </c>
      <c r="H74">
        <v>5.23</v>
      </c>
    </row>
    <row r="75" spans="2:8">
      <c r="B75" t="s">
        <v>95</v>
      </c>
      <c r="C75">
        <v>11.38</v>
      </c>
      <c r="D75">
        <v>16.440000000000001</v>
      </c>
      <c r="E75">
        <v>24.56</v>
      </c>
      <c r="F75">
        <v>14.39</v>
      </c>
      <c r="G75">
        <v>9.1199999999999992</v>
      </c>
      <c r="H75">
        <v>5.27</v>
      </c>
    </row>
    <row r="76" spans="2:8">
      <c r="B76" t="s">
        <v>96</v>
      </c>
      <c r="C76">
        <v>11.74</v>
      </c>
      <c r="D76">
        <v>16.95</v>
      </c>
      <c r="E76">
        <v>25.34</v>
      </c>
      <c r="F76">
        <v>14.82</v>
      </c>
      <c r="G76">
        <v>9.36</v>
      </c>
      <c r="H76">
        <v>5.46</v>
      </c>
    </row>
    <row r="77" spans="2:8">
      <c r="B77" t="s">
        <v>97</v>
      </c>
      <c r="C77">
        <v>11.85</v>
      </c>
      <c r="D77">
        <v>17.100000000000001</v>
      </c>
      <c r="E77">
        <v>25.71</v>
      </c>
      <c r="F77">
        <v>14.94</v>
      </c>
      <c r="G77">
        <v>9.42</v>
      </c>
      <c r="H77">
        <v>5.51</v>
      </c>
    </row>
    <row r="78" spans="2:8">
      <c r="B78">
        <v>1986</v>
      </c>
      <c r="C78">
        <v>11.87</v>
      </c>
      <c r="D78">
        <v>17.11</v>
      </c>
      <c r="E78">
        <v>25.71</v>
      </c>
      <c r="F78">
        <v>14.95</v>
      </c>
      <c r="G78">
        <v>9.44</v>
      </c>
      <c r="H78">
        <v>5.51</v>
      </c>
    </row>
    <row r="79" spans="2:8">
      <c r="B79" t="s">
        <v>98</v>
      </c>
      <c r="C79">
        <v>11.97</v>
      </c>
      <c r="D79">
        <v>17.25</v>
      </c>
      <c r="E79">
        <v>26.03</v>
      </c>
      <c r="F79">
        <v>15.06</v>
      </c>
      <c r="G79">
        <v>9.48</v>
      </c>
      <c r="H79">
        <v>5.58</v>
      </c>
    </row>
    <row r="80" spans="2:8">
      <c r="B80" t="s">
        <v>99</v>
      </c>
      <c r="C80">
        <v>12.12</v>
      </c>
      <c r="D80">
        <v>17.440000000000001</v>
      </c>
      <c r="E80">
        <v>26.27</v>
      </c>
      <c r="F80">
        <v>15.24</v>
      </c>
      <c r="G80">
        <v>9.5500000000000007</v>
      </c>
      <c r="H80">
        <v>5.69</v>
      </c>
    </row>
    <row r="81" spans="2:8">
      <c r="B81" t="s">
        <v>100</v>
      </c>
      <c r="C81">
        <v>12.29</v>
      </c>
      <c r="D81">
        <v>17.68</v>
      </c>
      <c r="E81">
        <v>26.5</v>
      </c>
      <c r="F81">
        <v>15.48</v>
      </c>
      <c r="G81">
        <v>9.7100000000000009</v>
      </c>
      <c r="H81">
        <v>5.77</v>
      </c>
    </row>
    <row r="82" spans="2:8">
      <c r="B82" t="s">
        <v>101</v>
      </c>
      <c r="C82">
        <v>12.13</v>
      </c>
      <c r="D82">
        <v>17.59</v>
      </c>
      <c r="E82">
        <v>26.4</v>
      </c>
      <c r="F82">
        <v>15.4</v>
      </c>
      <c r="G82">
        <v>9.69</v>
      </c>
      <c r="H82">
        <v>5.71</v>
      </c>
    </row>
    <row r="83" spans="2:8">
      <c r="B83" t="s">
        <v>102</v>
      </c>
      <c r="C83">
        <v>12.29</v>
      </c>
      <c r="D83">
        <v>17.84</v>
      </c>
      <c r="E83">
        <v>26.63</v>
      </c>
      <c r="F83">
        <v>15.66</v>
      </c>
      <c r="G83">
        <v>9.9</v>
      </c>
      <c r="H83">
        <v>5.76</v>
      </c>
    </row>
    <row r="84" spans="2:8">
      <c r="B84" t="s">
        <v>103</v>
      </c>
      <c r="C84">
        <v>12.16</v>
      </c>
      <c r="D84">
        <v>17.66</v>
      </c>
      <c r="E84">
        <v>26.49</v>
      </c>
      <c r="F84">
        <v>15.48</v>
      </c>
      <c r="G84">
        <v>9.8000000000000007</v>
      </c>
      <c r="H84">
        <v>5.69</v>
      </c>
    </row>
    <row r="85" spans="2:8">
      <c r="B85" t="s">
        <v>104</v>
      </c>
      <c r="C85">
        <v>12.01</v>
      </c>
      <c r="D85">
        <v>17.46</v>
      </c>
      <c r="E85">
        <v>26.34</v>
      </c>
      <c r="F85">
        <v>15.29</v>
      </c>
      <c r="G85">
        <v>9.68</v>
      </c>
      <c r="H85">
        <v>5.61</v>
      </c>
    </row>
    <row r="86" spans="2:8">
      <c r="B86">
        <v>1988</v>
      </c>
      <c r="C86">
        <v>11.95</v>
      </c>
      <c r="D86">
        <v>17.36</v>
      </c>
      <c r="E86">
        <v>26.05</v>
      </c>
      <c r="F86">
        <v>15.23</v>
      </c>
      <c r="G86">
        <v>9.67</v>
      </c>
      <c r="H86">
        <v>5.56</v>
      </c>
    </row>
    <row r="87" spans="2:8">
      <c r="B87" t="s">
        <v>105</v>
      </c>
      <c r="C87">
        <v>11.94</v>
      </c>
      <c r="D87">
        <v>17.309999999999999</v>
      </c>
      <c r="E87">
        <v>25.78</v>
      </c>
      <c r="F87">
        <v>15.23</v>
      </c>
      <c r="G87">
        <v>9.6999999999999993</v>
      </c>
      <c r="H87">
        <v>5.53</v>
      </c>
    </row>
    <row r="88" spans="2:8">
      <c r="B88" t="s">
        <v>106</v>
      </c>
      <c r="C88">
        <v>11.9</v>
      </c>
      <c r="D88">
        <v>17.239999999999998</v>
      </c>
      <c r="E88">
        <v>25.58</v>
      </c>
      <c r="F88">
        <v>15.2</v>
      </c>
      <c r="G88">
        <v>9.7200000000000006</v>
      </c>
      <c r="H88">
        <v>5.48</v>
      </c>
    </row>
    <row r="89" spans="2:8">
      <c r="B89" t="s">
        <v>107</v>
      </c>
      <c r="C89">
        <v>11.77</v>
      </c>
      <c r="D89">
        <v>17.100000000000001</v>
      </c>
      <c r="E89">
        <v>25.44</v>
      </c>
      <c r="F89">
        <v>15.06</v>
      </c>
      <c r="G89">
        <v>9.6300000000000008</v>
      </c>
      <c r="H89">
        <v>5.43</v>
      </c>
    </row>
    <row r="90" spans="2:8">
      <c r="B90" t="s">
        <v>108</v>
      </c>
      <c r="C90">
        <v>11.73</v>
      </c>
      <c r="D90">
        <v>16.989999999999998</v>
      </c>
      <c r="E90">
        <v>25.03</v>
      </c>
      <c r="F90">
        <v>15.03</v>
      </c>
      <c r="G90">
        <v>9.64</v>
      </c>
      <c r="H90">
        <v>5.38</v>
      </c>
    </row>
    <row r="91" spans="2:8">
      <c r="B91" t="s">
        <v>109</v>
      </c>
      <c r="C91">
        <v>11.92</v>
      </c>
      <c r="D91">
        <v>17.21</v>
      </c>
      <c r="E91">
        <v>25.07</v>
      </c>
      <c r="F91">
        <v>15.28</v>
      </c>
      <c r="G91">
        <v>9.81</v>
      </c>
      <c r="H91">
        <v>5.46</v>
      </c>
    </row>
    <row r="92" spans="2:8">
      <c r="B92" t="s">
        <v>110</v>
      </c>
      <c r="C92">
        <v>12.02</v>
      </c>
      <c r="D92">
        <v>17.32</v>
      </c>
      <c r="E92">
        <v>24.95</v>
      </c>
      <c r="F92">
        <v>15.43</v>
      </c>
      <c r="G92">
        <v>9.9600000000000009</v>
      </c>
      <c r="H92">
        <v>5.48</v>
      </c>
    </row>
    <row r="93" spans="2:8">
      <c r="B93" t="s">
        <v>111</v>
      </c>
      <c r="C93">
        <v>12.05</v>
      </c>
      <c r="D93">
        <v>17.36</v>
      </c>
      <c r="E93">
        <v>24.8</v>
      </c>
      <c r="F93">
        <v>15.51</v>
      </c>
      <c r="G93">
        <v>10.039999999999999</v>
      </c>
      <c r="H93">
        <v>5.47</v>
      </c>
    </row>
    <row r="94" spans="2:8">
      <c r="B94">
        <v>1990</v>
      </c>
      <c r="C94">
        <v>11.99</v>
      </c>
      <c r="D94">
        <v>17.29</v>
      </c>
      <c r="E94">
        <v>24.67</v>
      </c>
      <c r="F94">
        <v>15.44</v>
      </c>
      <c r="G94">
        <v>10.07</v>
      </c>
      <c r="H94">
        <v>5.36</v>
      </c>
    </row>
    <row r="95" spans="2:8">
      <c r="B95" t="s">
        <v>112</v>
      </c>
      <c r="C95">
        <v>11.98</v>
      </c>
      <c r="D95">
        <v>17.28</v>
      </c>
      <c r="E95">
        <v>24.66</v>
      </c>
      <c r="F95">
        <v>15.43</v>
      </c>
      <c r="G95">
        <v>10.11</v>
      </c>
      <c r="H95">
        <v>5.31</v>
      </c>
    </row>
    <row r="96" spans="2:8">
      <c r="B96" t="s">
        <v>113</v>
      </c>
      <c r="C96">
        <v>11.97</v>
      </c>
      <c r="D96">
        <v>17.3</v>
      </c>
      <c r="E96">
        <v>24.72</v>
      </c>
      <c r="F96">
        <v>15.43</v>
      </c>
      <c r="G96">
        <v>10.16</v>
      </c>
      <c r="H96">
        <v>5.27</v>
      </c>
    </row>
    <row r="97" spans="2:8">
      <c r="B97" t="s">
        <v>114</v>
      </c>
      <c r="C97">
        <v>11.99</v>
      </c>
      <c r="D97">
        <v>17.37</v>
      </c>
      <c r="E97">
        <v>24.71</v>
      </c>
      <c r="F97">
        <v>15.51</v>
      </c>
      <c r="G97">
        <v>10.3</v>
      </c>
      <c r="H97">
        <v>5.2</v>
      </c>
    </row>
    <row r="98" spans="2:8">
      <c r="B98" t="s">
        <v>115</v>
      </c>
      <c r="C98">
        <v>11.96</v>
      </c>
      <c r="D98">
        <v>17.38</v>
      </c>
      <c r="E98">
        <v>24.53</v>
      </c>
      <c r="F98">
        <v>15.54</v>
      </c>
      <c r="G98">
        <v>10.39</v>
      </c>
      <c r="H98">
        <v>5.15</v>
      </c>
    </row>
    <row r="99" spans="2:8">
      <c r="B99" t="s">
        <v>116</v>
      </c>
      <c r="C99">
        <v>11.82</v>
      </c>
      <c r="D99">
        <v>17.25</v>
      </c>
      <c r="E99">
        <v>24.25</v>
      </c>
      <c r="F99">
        <v>15.43</v>
      </c>
      <c r="G99">
        <v>10.39</v>
      </c>
      <c r="H99">
        <v>5.04</v>
      </c>
    </row>
    <row r="100" spans="2:8">
      <c r="B100" t="s">
        <v>117</v>
      </c>
      <c r="C100">
        <v>11.72</v>
      </c>
      <c r="D100">
        <v>17.16</v>
      </c>
      <c r="E100">
        <v>24.07</v>
      </c>
      <c r="F100">
        <v>15.35</v>
      </c>
      <c r="G100">
        <v>10.4</v>
      </c>
      <c r="H100">
        <v>4.95</v>
      </c>
    </row>
    <row r="101" spans="2:8">
      <c r="B101" t="s">
        <v>118</v>
      </c>
      <c r="C101">
        <v>11.53</v>
      </c>
      <c r="D101">
        <v>16.97</v>
      </c>
      <c r="E101">
        <v>23.67</v>
      </c>
      <c r="F101">
        <v>15.19</v>
      </c>
      <c r="G101">
        <v>10.33</v>
      </c>
      <c r="H101">
        <v>4.8600000000000003</v>
      </c>
    </row>
    <row r="102" spans="2:8">
      <c r="B102">
        <v>1992</v>
      </c>
      <c r="C102">
        <v>11.29</v>
      </c>
      <c r="D102">
        <v>16.690000000000001</v>
      </c>
      <c r="E102">
        <v>23.56</v>
      </c>
      <c r="F102">
        <v>14.87</v>
      </c>
      <c r="G102">
        <v>10.15</v>
      </c>
      <c r="H102">
        <v>4.72</v>
      </c>
    </row>
    <row r="103" spans="2:8">
      <c r="B103" t="s">
        <v>119</v>
      </c>
      <c r="C103">
        <v>11.14</v>
      </c>
      <c r="D103">
        <v>16.54</v>
      </c>
      <c r="E103">
        <v>23.52</v>
      </c>
      <c r="F103">
        <v>14.7</v>
      </c>
      <c r="G103">
        <v>10.039999999999999</v>
      </c>
      <c r="H103">
        <v>4.66</v>
      </c>
    </row>
    <row r="104" spans="2:8">
      <c r="B104" t="s">
        <v>120</v>
      </c>
      <c r="C104">
        <v>10.99</v>
      </c>
      <c r="D104">
        <v>16.39</v>
      </c>
      <c r="E104">
        <v>23.44</v>
      </c>
      <c r="F104">
        <v>14.54</v>
      </c>
      <c r="G104">
        <v>9.93</v>
      </c>
      <c r="H104">
        <v>4.6100000000000003</v>
      </c>
    </row>
    <row r="105" spans="2:8">
      <c r="B105" t="s">
        <v>121</v>
      </c>
      <c r="C105">
        <v>10.8</v>
      </c>
      <c r="D105">
        <v>16.16</v>
      </c>
      <c r="E105">
        <v>23.41</v>
      </c>
      <c r="F105">
        <v>14.28</v>
      </c>
      <c r="G105">
        <v>9.73</v>
      </c>
      <c r="H105">
        <v>4.55</v>
      </c>
    </row>
    <row r="106" spans="2:8">
      <c r="B106" t="s">
        <v>122</v>
      </c>
      <c r="C106">
        <v>11.02</v>
      </c>
      <c r="D106">
        <v>16.47</v>
      </c>
      <c r="E106">
        <v>24</v>
      </c>
      <c r="F106">
        <v>14.52</v>
      </c>
      <c r="G106">
        <v>9.9</v>
      </c>
      <c r="H106">
        <v>4.62</v>
      </c>
    </row>
    <row r="107" spans="2:8">
      <c r="B107" t="s">
        <v>123</v>
      </c>
      <c r="C107">
        <v>10.84</v>
      </c>
      <c r="D107">
        <v>16.22</v>
      </c>
      <c r="E107">
        <v>23.79</v>
      </c>
      <c r="F107">
        <v>14.27</v>
      </c>
      <c r="G107">
        <v>9.69</v>
      </c>
      <c r="H107">
        <v>4.58</v>
      </c>
    </row>
    <row r="108" spans="2:8">
      <c r="B108" t="s">
        <v>124</v>
      </c>
      <c r="C108">
        <v>10.9</v>
      </c>
      <c r="D108">
        <v>16.32</v>
      </c>
      <c r="E108">
        <v>23.88</v>
      </c>
      <c r="F108">
        <v>14.37</v>
      </c>
      <c r="G108">
        <v>9.7100000000000009</v>
      </c>
      <c r="H108">
        <v>4.66</v>
      </c>
    </row>
    <row r="109" spans="2:8">
      <c r="B109" t="s">
        <v>125</v>
      </c>
      <c r="C109">
        <v>10.79</v>
      </c>
      <c r="D109">
        <v>16.190000000000001</v>
      </c>
      <c r="E109">
        <v>23.9</v>
      </c>
      <c r="F109">
        <v>14.22</v>
      </c>
      <c r="G109">
        <v>9.5500000000000007</v>
      </c>
      <c r="H109">
        <v>4.67</v>
      </c>
    </row>
    <row r="110" spans="2:8">
      <c r="B110">
        <v>1994</v>
      </c>
      <c r="C110">
        <v>10.96</v>
      </c>
      <c r="D110">
        <v>16.5</v>
      </c>
      <c r="E110">
        <v>24.55</v>
      </c>
      <c r="F110">
        <v>14.44</v>
      </c>
      <c r="G110">
        <v>9.6300000000000008</v>
      </c>
      <c r="H110">
        <v>4.8099999999999996</v>
      </c>
    </row>
    <row r="111" spans="2:8">
      <c r="B111" t="s">
        <v>126</v>
      </c>
      <c r="C111">
        <v>10.95</v>
      </c>
      <c r="D111">
        <v>16.46</v>
      </c>
      <c r="E111">
        <v>24.65</v>
      </c>
      <c r="F111">
        <v>14.39</v>
      </c>
      <c r="G111">
        <v>9.52</v>
      </c>
      <c r="H111">
        <v>4.87</v>
      </c>
    </row>
    <row r="112" spans="2:8">
      <c r="B112" t="s">
        <v>127</v>
      </c>
      <c r="C112">
        <v>11.04</v>
      </c>
      <c r="D112">
        <v>16.57</v>
      </c>
      <c r="E112">
        <v>25.03</v>
      </c>
      <c r="F112">
        <v>14.45</v>
      </c>
      <c r="G112">
        <v>9.49</v>
      </c>
      <c r="H112">
        <v>4.96</v>
      </c>
    </row>
    <row r="113" spans="2:8">
      <c r="B113" t="s">
        <v>128</v>
      </c>
      <c r="C113">
        <v>11.14</v>
      </c>
      <c r="D113">
        <v>16.64</v>
      </c>
      <c r="E113">
        <v>25.12</v>
      </c>
      <c r="F113">
        <v>14.52</v>
      </c>
      <c r="G113">
        <v>9.49</v>
      </c>
      <c r="H113">
        <v>5.0199999999999996</v>
      </c>
    </row>
    <row r="114" spans="2:8">
      <c r="B114" t="s">
        <v>129</v>
      </c>
      <c r="C114">
        <v>11.35</v>
      </c>
      <c r="D114">
        <v>16.87</v>
      </c>
      <c r="E114">
        <v>25.47</v>
      </c>
      <c r="F114">
        <v>14.72</v>
      </c>
      <c r="G114">
        <v>9.58</v>
      </c>
      <c r="H114">
        <v>5.15</v>
      </c>
    </row>
    <row r="115" spans="2:8">
      <c r="B115" t="s">
        <v>130</v>
      </c>
      <c r="C115">
        <v>11.58</v>
      </c>
      <c r="D115">
        <v>17.149999999999999</v>
      </c>
      <c r="E115">
        <v>26</v>
      </c>
      <c r="F115">
        <v>14.95</v>
      </c>
      <c r="G115">
        <v>9.65</v>
      </c>
      <c r="H115">
        <v>5.3</v>
      </c>
    </row>
    <row r="116" spans="2:8">
      <c r="B116" t="s">
        <v>131</v>
      </c>
      <c r="C116">
        <v>11.73</v>
      </c>
      <c r="D116">
        <v>17.329999999999998</v>
      </c>
      <c r="E116">
        <v>26.4</v>
      </c>
      <c r="F116">
        <v>15.09</v>
      </c>
      <c r="G116">
        <v>9.64</v>
      </c>
      <c r="H116">
        <v>5.46</v>
      </c>
    </row>
    <row r="117" spans="2:8">
      <c r="B117" t="s">
        <v>132</v>
      </c>
      <c r="C117">
        <v>11.82</v>
      </c>
      <c r="D117">
        <v>17.43</v>
      </c>
      <c r="E117">
        <v>26.82</v>
      </c>
      <c r="F117">
        <v>15.15</v>
      </c>
      <c r="G117">
        <v>9.58</v>
      </c>
      <c r="H117">
        <v>5.57</v>
      </c>
    </row>
    <row r="118" spans="2:8">
      <c r="B118">
        <v>1996</v>
      </c>
      <c r="C118">
        <v>11.83</v>
      </c>
      <c r="D118">
        <v>17.399999999999999</v>
      </c>
      <c r="E118">
        <v>26.75</v>
      </c>
      <c r="F118">
        <v>15.15</v>
      </c>
      <c r="G118">
        <v>9.48</v>
      </c>
      <c r="H118">
        <v>5.67</v>
      </c>
    </row>
    <row r="119" spans="2:8">
      <c r="B119" t="s">
        <v>133</v>
      </c>
      <c r="C119">
        <v>11.9</v>
      </c>
      <c r="D119">
        <v>17.45</v>
      </c>
      <c r="E119">
        <v>26.67</v>
      </c>
      <c r="F119">
        <v>15.24</v>
      </c>
      <c r="G119">
        <v>9.48</v>
      </c>
      <c r="H119">
        <v>5.76</v>
      </c>
    </row>
    <row r="120" spans="2:8">
      <c r="B120" t="s">
        <v>134</v>
      </c>
      <c r="C120">
        <v>11.98</v>
      </c>
      <c r="D120">
        <v>17.54</v>
      </c>
      <c r="E120">
        <v>26.93</v>
      </c>
      <c r="F120">
        <v>15.32</v>
      </c>
      <c r="G120">
        <v>9.4600000000000009</v>
      </c>
      <c r="H120">
        <v>5.86</v>
      </c>
    </row>
    <row r="121" spans="2:8">
      <c r="B121" t="s">
        <v>135</v>
      </c>
      <c r="C121">
        <v>12.06</v>
      </c>
      <c r="D121">
        <v>17.64</v>
      </c>
      <c r="E121">
        <v>27.17</v>
      </c>
      <c r="F121">
        <v>15.41</v>
      </c>
      <c r="G121">
        <v>9.44</v>
      </c>
      <c r="H121">
        <v>5.97</v>
      </c>
    </row>
    <row r="122" spans="2:8">
      <c r="B122" t="s">
        <v>136</v>
      </c>
      <c r="C122">
        <v>12.02</v>
      </c>
      <c r="D122">
        <v>17.61</v>
      </c>
      <c r="E122">
        <v>27.05</v>
      </c>
      <c r="F122">
        <v>15.41</v>
      </c>
      <c r="G122">
        <v>9.43</v>
      </c>
      <c r="H122">
        <v>5.98</v>
      </c>
    </row>
    <row r="123" spans="2:8">
      <c r="B123" t="s">
        <v>137</v>
      </c>
      <c r="C123">
        <v>12.05</v>
      </c>
      <c r="D123">
        <v>17.670000000000002</v>
      </c>
      <c r="E123">
        <v>27.18</v>
      </c>
      <c r="F123">
        <v>15.46</v>
      </c>
      <c r="G123">
        <v>9.4600000000000009</v>
      </c>
      <c r="H123">
        <v>6</v>
      </c>
    </row>
    <row r="124" spans="2:8">
      <c r="B124" t="s">
        <v>138</v>
      </c>
      <c r="C124">
        <v>12.07</v>
      </c>
      <c r="D124">
        <v>17.68</v>
      </c>
      <c r="E124">
        <v>27.24</v>
      </c>
      <c r="F124">
        <v>15.48</v>
      </c>
      <c r="G124">
        <v>9.44</v>
      </c>
      <c r="H124">
        <v>6.04</v>
      </c>
    </row>
    <row r="125" spans="2:8">
      <c r="B125" t="s">
        <v>139</v>
      </c>
      <c r="C125">
        <v>12.05</v>
      </c>
      <c r="D125">
        <v>17.62</v>
      </c>
      <c r="E125">
        <v>27.21</v>
      </c>
      <c r="F125">
        <v>15.42</v>
      </c>
      <c r="G125">
        <v>9.3699999999999992</v>
      </c>
      <c r="H125">
        <v>6.06</v>
      </c>
    </row>
    <row r="126" spans="2:8">
      <c r="B126">
        <v>1998</v>
      </c>
      <c r="C126">
        <v>11.94</v>
      </c>
      <c r="D126">
        <v>17.43</v>
      </c>
      <c r="E126">
        <v>27.28</v>
      </c>
      <c r="F126">
        <v>15.22</v>
      </c>
      <c r="G126">
        <v>9.2200000000000006</v>
      </c>
      <c r="H126">
        <v>6</v>
      </c>
    </row>
    <row r="127" spans="2:8">
      <c r="B127" t="s">
        <v>140</v>
      </c>
      <c r="C127">
        <v>11.98</v>
      </c>
      <c r="D127">
        <v>17.440000000000001</v>
      </c>
      <c r="E127">
        <v>27.54</v>
      </c>
      <c r="F127">
        <v>15.2</v>
      </c>
      <c r="G127">
        <v>9.14</v>
      </c>
      <c r="H127">
        <v>6.06</v>
      </c>
    </row>
    <row r="128" spans="2:8">
      <c r="B128" t="s">
        <v>141</v>
      </c>
      <c r="C128">
        <v>11.97</v>
      </c>
      <c r="D128">
        <v>17.41</v>
      </c>
      <c r="E128">
        <v>27.79</v>
      </c>
      <c r="F128">
        <v>15.14</v>
      </c>
      <c r="G128">
        <v>9.07</v>
      </c>
      <c r="H128">
        <v>6.07</v>
      </c>
    </row>
    <row r="129" spans="2:8">
      <c r="B129" t="s">
        <v>142</v>
      </c>
      <c r="C129">
        <v>12.01</v>
      </c>
      <c r="D129">
        <v>17.440000000000001</v>
      </c>
      <c r="E129">
        <v>28.08</v>
      </c>
      <c r="F129">
        <v>15.14</v>
      </c>
      <c r="G129">
        <v>9.0399999999999991</v>
      </c>
      <c r="H129">
        <v>6.1</v>
      </c>
    </row>
    <row r="130" spans="2:8">
      <c r="B130" t="s">
        <v>143</v>
      </c>
      <c r="C130">
        <v>12.09</v>
      </c>
      <c r="D130">
        <v>17.559999999999999</v>
      </c>
      <c r="E130">
        <v>28.33</v>
      </c>
      <c r="F130">
        <v>15.23</v>
      </c>
      <c r="G130">
        <v>9.07</v>
      </c>
      <c r="H130">
        <v>6.16</v>
      </c>
    </row>
    <row r="131" spans="2:8">
      <c r="B131" t="s">
        <v>144</v>
      </c>
      <c r="C131">
        <v>12.23</v>
      </c>
      <c r="D131">
        <v>17.739999999999998</v>
      </c>
      <c r="E131">
        <v>28.88</v>
      </c>
      <c r="F131">
        <v>15.37</v>
      </c>
      <c r="G131">
        <v>9.1300000000000008</v>
      </c>
      <c r="H131">
        <v>6.24</v>
      </c>
    </row>
    <row r="132" spans="2:8">
      <c r="B132" t="s">
        <v>145</v>
      </c>
      <c r="C132">
        <v>12.37</v>
      </c>
      <c r="D132">
        <v>17.899999999999999</v>
      </c>
      <c r="E132">
        <v>29.2</v>
      </c>
      <c r="F132">
        <v>15.5</v>
      </c>
      <c r="G132">
        <v>9.19</v>
      </c>
      <c r="H132">
        <v>6.32</v>
      </c>
    </row>
    <row r="133" spans="2:8">
      <c r="B133" t="s">
        <v>146</v>
      </c>
      <c r="C133">
        <v>12.36</v>
      </c>
      <c r="D133">
        <v>17.829999999999998</v>
      </c>
      <c r="E133">
        <v>29.27</v>
      </c>
      <c r="F133">
        <v>15.44</v>
      </c>
      <c r="G133">
        <v>9.18</v>
      </c>
      <c r="H133">
        <v>6.26</v>
      </c>
    </row>
    <row r="134" spans="2:8">
      <c r="B134">
        <v>2000</v>
      </c>
      <c r="C134">
        <v>12.26</v>
      </c>
      <c r="D134">
        <v>17.62</v>
      </c>
      <c r="E134">
        <v>29.07</v>
      </c>
      <c r="F134">
        <v>15.25</v>
      </c>
      <c r="G134">
        <v>9.08</v>
      </c>
      <c r="H134">
        <v>6.18</v>
      </c>
    </row>
    <row r="135" spans="2:8">
      <c r="B135" t="s">
        <v>147</v>
      </c>
      <c r="C135">
        <v>12.46</v>
      </c>
      <c r="D135">
        <v>17.809999999999999</v>
      </c>
      <c r="E135">
        <v>29.46</v>
      </c>
      <c r="F135">
        <v>15.42</v>
      </c>
      <c r="G135">
        <v>9.17</v>
      </c>
      <c r="H135">
        <v>6.25</v>
      </c>
    </row>
    <row r="136" spans="2:8">
      <c r="B136" t="s">
        <v>148</v>
      </c>
      <c r="C136">
        <v>12.6</v>
      </c>
      <c r="D136">
        <v>17.920000000000002</v>
      </c>
      <c r="E136">
        <v>29.77</v>
      </c>
      <c r="F136">
        <v>15.51</v>
      </c>
      <c r="G136">
        <v>9.19</v>
      </c>
      <c r="H136">
        <v>6.32</v>
      </c>
    </row>
    <row r="137" spans="2:8">
      <c r="B137" t="s">
        <v>149</v>
      </c>
      <c r="C137">
        <v>12.86</v>
      </c>
      <c r="D137">
        <v>18.22</v>
      </c>
      <c r="E137">
        <v>30.47</v>
      </c>
      <c r="F137">
        <v>15.75</v>
      </c>
      <c r="G137">
        <v>9.31</v>
      </c>
      <c r="H137">
        <v>6.44</v>
      </c>
    </row>
    <row r="138" spans="2:8">
      <c r="B138" t="s">
        <v>150</v>
      </c>
      <c r="C138">
        <v>12.97</v>
      </c>
      <c r="D138">
        <v>18.34</v>
      </c>
      <c r="E138">
        <v>30.54</v>
      </c>
      <c r="F138">
        <v>15.87</v>
      </c>
      <c r="G138">
        <v>9.35</v>
      </c>
      <c r="H138">
        <v>6.52</v>
      </c>
    </row>
    <row r="139" spans="2:8">
      <c r="B139" t="s">
        <v>151</v>
      </c>
      <c r="C139">
        <v>13.17</v>
      </c>
      <c r="D139">
        <v>18.59</v>
      </c>
      <c r="E139">
        <v>30.9</v>
      </c>
      <c r="F139">
        <v>16.09</v>
      </c>
      <c r="G139">
        <v>9.48</v>
      </c>
      <c r="H139">
        <v>6.61</v>
      </c>
    </row>
    <row r="140" spans="2:8">
      <c r="B140" t="s">
        <v>152</v>
      </c>
      <c r="C140">
        <v>12.99</v>
      </c>
      <c r="D140">
        <v>18.329999999999998</v>
      </c>
      <c r="E140">
        <v>30.94</v>
      </c>
      <c r="F140">
        <v>15.81</v>
      </c>
      <c r="G140">
        <v>9.36</v>
      </c>
      <c r="H140">
        <v>6.46</v>
      </c>
    </row>
    <row r="141" spans="2:8">
      <c r="B141" t="s">
        <v>153</v>
      </c>
      <c r="C141">
        <v>13.4</v>
      </c>
      <c r="D141">
        <v>18.87</v>
      </c>
      <c r="E141">
        <v>31.26</v>
      </c>
      <c r="F141">
        <v>16.36</v>
      </c>
      <c r="G141">
        <v>9.64</v>
      </c>
      <c r="H141">
        <v>6.72</v>
      </c>
    </row>
    <row r="142" spans="2:8">
      <c r="B142">
        <v>2002</v>
      </c>
      <c r="C142">
        <v>13.24</v>
      </c>
      <c r="D142">
        <v>18.59</v>
      </c>
      <c r="E142">
        <v>30.52</v>
      </c>
      <c r="F142">
        <v>16.18</v>
      </c>
      <c r="G142">
        <v>9.51</v>
      </c>
      <c r="H142">
        <v>6.67</v>
      </c>
    </row>
    <row r="143" spans="2:8">
      <c r="B143" t="s">
        <v>154</v>
      </c>
      <c r="C143">
        <v>13.33</v>
      </c>
      <c r="D143">
        <v>18.62</v>
      </c>
      <c r="E143">
        <v>29.97</v>
      </c>
      <c r="F143">
        <v>16.329999999999998</v>
      </c>
      <c r="G143">
        <v>9.61</v>
      </c>
      <c r="H143">
        <v>6.72</v>
      </c>
    </row>
    <row r="144" spans="2:8">
      <c r="B144" t="s">
        <v>155</v>
      </c>
      <c r="C144">
        <v>13.5</v>
      </c>
      <c r="D144">
        <v>18.8</v>
      </c>
      <c r="E144">
        <v>29.57</v>
      </c>
      <c r="F144">
        <v>16.61</v>
      </c>
      <c r="G144">
        <v>9.81</v>
      </c>
      <c r="H144">
        <v>6.8</v>
      </c>
    </row>
    <row r="145" spans="2:8">
      <c r="B145" t="s">
        <v>156</v>
      </c>
      <c r="C145">
        <v>13.61</v>
      </c>
      <c r="D145">
        <v>18.88</v>
      </c>
      <c r="E145">
        <v>29.05</v>
      </c>
      <c r="F145">
        <v>16.8</v>
      </c>
      <c r="G145">
        <v>9.9600000000000009</v>
      </c>
      <c r="H145">
        <v>6.84</v>
      </c>
    </row>
    <row r="146" spans="2:8">
      <c r="B146" t="s">
        <v>157</v>
      </c>
      <c r="C146">
        <v>13.62</v>
      </c>
      <c r="D146">
        <v>18.829999999999998</v>
      </c>
      <c r="E146">
        <v>28.5</v>
      </c>
      <c r="F146">
        <v>16.87</v>
      </c>
      <c r="G146">
        <v>10.02</v>
      </c>
      <c r="H146">
        <v>6.84</v>
      </c>
    </row>
    <row r="147" spans="2:8">
      <c r="B147" t="s">
        <v>158</v>
      </c>
      <c r="C147">
        <v>13.58</v>
      </c>
      <c r="D147">
        <v>18.71</v>
      </c>
      <c r="E147">
        <v>27.86</v>
      </c>
      <c r="F147">
        <v>16.850000000000001</v>
      </c>
      <c r="G147">
        <v>10.029999999999999</v>
      </c>
      <c r="H147">
        <v>6.82</v>
      </c>
    </row>
    <row r="148" spans="2:8">
      <c r="B148" t="s">
        <v>159</v>
      </c>
      <c r="C148">
        <v>13.47</v>
      </c>
      <c r="D148">
        <v>18.52</v>
      </c>
      <c r="E148">
        <v>27.07</v>
      </c>
      <c r="F148">
        <v>16.78</v>
      </c>
      <c r="G148">
        <v>10.01</v>
      </c>
      <c r="H148">
        <v>6.77</v>
      </c>
    </row>
    <row r="149" spans="2:8">
      <c r="B149" t="s">
        <v>160</v>
      </c>
      <c r="C149">
        <v>13.54</v>
      </c>
      <c r="D149">
        <v>18.57</v>
      </c>
      <c r="E149">
        <v>26.76</v>
      </c>
      <c r="F149">
        <v>16.91</v>
      </c>
      <c r="G149">
        <v>10.119999999999999</v>
      </c>
      <c r="H149">
        <v>6.79</v>
      </c>
    </row>
    <row r="150" spans="2:8">
      <c r="B150">
        <v>2004</v>
      </c>
      <c r="C150">
        <v>13.5</v>
      </c>
      <c r="D150">
        <v>18.48</v>
      </c>
      <c r="E150">
        <v>26.38</v>
      </c>
      <c r="F150">
        <v>16.89</v>
      </c>
      <c r="G150">
        <v>10.14</v>
      </c>
      <c r="H150">
        <v>6.75</v>
      </c>
    </row>
    <row r="151" spans="2:8">
      <c r="B151" t="s">
        <v>161</v>
      </c>
      <c r="C151">
        <v>13.49</v>
      </c>
      <c r="D151">
        <v>18.46</v>
      </c>
      <c r="E151">
        <v>26.17</v>
      </c>
      <c r="F151">
        <v>16.920000000000002</v>
      </c>
      <c r="G151">
        <v>10.199999999999999</v>
      </c>
      <c r="H151">
        <v>6.71</v>
      </c>
    </row>
    <row r="152" spans="2:8">
      <c r="B152" t="s">
        <v>162</v>
      </c>
      <c r="C152">
        <v>13.65</v>
      </c>
      <c r="D152">
        <v>18.61</v>
      </c>
      <c r="E152">
        <v>26.11</v>
      </c>
      <c r="F152">
        <v>17.13</v>
      </c>
      <c r="G152">
        <v>10.37</v>
      </c>
      <c r="H152">
        <v>6.76</v>
      </c>
    </row>
    <row r="153" spans="2:8">
      <c r="B153" t="s">
        <v>163</v>
      </c>
      <c r="C153">
        <v>13.56</v>
      </c>
      <c r="D153">
        <v>18.46</v>
      </c>
      <c r="E153">
        <v>26.1</v>
      </c>
      <c r="F153">
        <v>16.98</v>
      </c>
      <c r="G153">
        <v>10.36</v>
      </c>
      <c r="H153">
        <v>6.61</v>
      </c>
    </row>
    <row r="154" spans="2:8">
      <c r="B154" t="s">
        <v>164</v>
      </c>
      <c r="C154">
        <v>13.92</v>
      </c>
      <c r="D154">
        <v>18.920000000000002</v>
      </c>
      <c r="E154">
        <v>26.2</v>
      </c>
      <c r="F154">
        <v>17.48</v>
      </c>
      <c r="G154">
        <v>10.76</v>
      </c>
      <c r="H154">
        <v>6.72</v>
      </c>
    </row>
    <row r="155" spans="2:8">
      <c r="B155" t="s">
        <v>165</v>
      </c>
      <c r="C155">
        <v>14.05</v>
      </c>
      <c r="D155">
        <v>19.05</v>
      </c>
      <c r="E155">
        <v>26.13</v>
      </c>
      <c r="F155">
        <v>17.649999999999999</v>
      </c>
      <c r="G155">
        <v>10.94</v>
      </c>
      <c r="H155">
        <v>6.71</v>
      </c>
    </row>
    <row r="156" spans="2:8">
      <c r="B156" t="s">
        <v>166</v>
      </c>
      <c r="C156">
        <v>14.07</v>
      </c>
      <c r="D156">
        <v>19.09</v>
      </c>
      <c r="E156">
        <v>25.98</v>
      </c>
      <c r="F156">
        <v>17.72</v>
      </c>
      <c r="G156">
        <v>10.99</v>
      </c>
      <c r="H156">
        <v>6.73</v>
      </c>
    </row>
    <row r="157" spans="2:8">
      <c r="B157" t="s">
        <v>167</v>
      </c>
      <c r="C157">
        <v>13.99</v>
      </c>
      <c r="D157">
        <v>18.96</v>
      </c>
      <c r="E157">
        <v>25.96</v>
      </c>
      <c r="F157">
        <v>17.59</v>
      </c>
      <c r="G157">
        <v>11.01</v>
      </c>
      <c r="H157">
        <v>6.58</v>
      </c>
    </row>
    <row r="158" spans="2:8">
      <c r="B158">
        <v>2006</v>
      </c>
      <c r="C158">
        <v>14.03</v>
      </c>
      <c r="D158">
        <v>19</v>
      </c>
      <c r="E158">
        <v>25.8</v>
      </c>
      <c r="F158">
        <v>17.670000000000002</v>
      </c>
      <c r="G158">
        <v>11.19</v>
      </c>
      <c r="H158">
        <v>6.48</v>
      </c>
    </row>
    <row r="159" spans="2:8">
      <c r="B159" t="s">
        <v>168</v>
      </c>
      <c r="C159">
        <v>14.19</v>
      </c>
      <c r="D159">
        <v>19.18</v>
      </c>
      <c r="E159">
        <v>25.92</v>
      </c>
      <c r="F159">
        <v>17.87</v>
      </c>
      <c r="G159">
        <v>11.42</v>
      </c>
      <c r="H159">
        <v>6.45</v>
      </c>
    </row>
    <row r="160" spans="2:8">
      <c r="B160" t="s">
        <v>169</v>
      </c>
      <c r="C160">
        <v>14.28</v>
      </c>
      <c r="D160">
        <v>19.28</v>
      </c>
      <c r="E160">
        <v>25.95</v>
      </c>
      <c r="F160">
        <v>17.989999999999998</v>
      </c>
      <c r="G160">
        <v>11.59</v>
      </c>
      <c r="H160">
        <v>6.4</v>
      </c>
    </row>
    <row r="161" spans="2:8">
      <c r="B161" t="s">
        <v>170</v>
      </c>
      <c r="C161">
        <v>14.29</v>
      </c>
      <c r="D161">
        <v>19.329999999999998</v>
      </c>
      <c r="E161">
        <v>26.11</v>
      </c>
      <c r="F161">
        <v>18.02</v>
      </c>
      <c r="G161">
        <v>11.64</v>
      </c>
      <c r="H161">
        <v>6.38</v>
      </c>
    </row>
    <row r="162" spans="2:8">
      <c r="B162" t="s">
        <v>171</v>
      </c>
      <c r="C162">
        <v>14.2</v>
      </c>
      <c r="D162">
        <v>19.239999999999998</v>
      </c>
      <c r="E162">
        <v>25.87</v>
      </c>
      <c r="F162">
        <v>17.940000000000001</v>
      </c>
      <c r="G162">
        <v>11.63</v>
      </c>
      <c r="H162">
        <v>6.32</v>
      </c>
    </row>
    <row r="163" spans="2:8">
      <c r="B163" t="s">
        <v>172</v>
      </c>
      <c r="C163">
        <v>14.27</v>
      </c>
      <c r="D163">
        <v>19.36</v>
      </c>
      <c r="E163">
        <v>26.28</v>
      </c>
      <c r="F163">
        <v>18.010000000000002</v>
      </c>
      <c r="G163">
        <v>11.7</v>
      </c>
      <c r="H163">
        <v>6.32</v>
      </c>
    </row>
    <row r="164" spans="2:8">
      <c r="B164" t="s">
        <v>173</v>
      </c>
      <c r="C164">
        <v>14.29</v>
      </c>
      <c r="D164">
        <v>19.39</v>
      </c>
      <c r="E164">
        <v>26.34</v>
      </c>
      <c r="F164">
        <v>18.04</v>
      </c>
      <c r="G164">
        <v>11.71</v>
      </c>
      <c r="H164">
        <v>6.33</v>
      </c>
    </row>
    <row r="165" spans="2:8">
      <c r="B165" t="s">
        <v>174</v>
      </c>
      <c r="C165">
        <v>14.28</v>
      </c>
      <c r="D165">
        <v>19.39</v>
      </c>
      <c r="E165">
        <v>26.35</v>
      </c>
      <c r="F165">
        <v>18.03</v>
      </c>
      <c r="G165">
        <v>11.71</v>
      </c>
      <c r="H165">
        <v>6.32</v>
      </c>
    </row>
    <row r="166" spans="2:8">
      <c r="B166">
        <v>2008</v>
      </c>
      <c r="C166">
        <v>14.26</v>
      </c>
      <c r="D166">
        <v>19.34</v>
      </c>
      <c r="E166">
        <v>26.38</v>
      </c>
      <c r="F166">
        <v>17.97</v>
      </c>
      <c r="G166">
        <v>11.65</v>
      </c>
      <c r="H166">
        <v>6.32</v>
      </c>
    </row>
    <row r="167" spans="2:8">
      <c r="B167" t="s">
        <v>175</v>
      </c>
      <c r="C167">
        <v>13.77</v>
      </c>
      <c r="D167">
        <v>18.760000000000002</v>
      </c>
      <c r="E167">
        <v>25.67</v>
      </c>
      <c r="F167">
        <v>17.41</v>
      </c>
      <c r="G167">
        <v>11.3</v>
      </c>
      <c r="H167">
        <v>6.1</v>
      </c>
    </row>
    <row r="168" spans="2:8">
      <c r="B168" t="s">
        <v>176</v>
      </c>
      <c r="C168">
        <v>13.93</v>
      </c>
      <c r="D168">
        <v>18.97</v>
      </c>
      <c r="E168">
        <v>26.21</v>
      </c>
      <c r="F168">
        <v>17.55</v>
      </c>
      <c r="G168">
        <v>11.37</v>
      </c>
      <c r="H168">
        <v>6.18</v>
      </c>
    </row>
    <row r="169" spans="2:8">
      <c r="B169" t="s">
        <v>177</v>
      </c>
      <c r="C169">
        <v>13.9</v>
      </c>
      <c r="D169">
        <v>18.97</v>
      </c>
      <c r="E169">
        <v>26.31</v>
      </c>
      <c r="F169">
        <v>17.52</v>
      </c>
      <c r="G169">
        <v>11.39</v>
      </c>
      <c r="H169">
        <v>6.13</v>
      </c>
    </row>
    <row r="170" spans="2:8">
      <c r="B170" t="s">
        <v>1060</v>
      </c>
      <c r="D170">
        <v>17.760000000000002</v>
      </c>
    </row>
    <row r="171" spans="2:8">
      <c r="B171" t="s">
        <v>1061</v>
      </c>
      <c r="D171">
        <v>17.41</v>
      </c>
    </row>
    <row r="172" spans="2:8">
      <c r="B172" t="s">
        <v>1062</v>
      </c>
      <c r="D172">
        <v>17.32</v>
      </c>
    </row>
    <row r="173" spans="2:8">
      <c r="B173" t="s">
        <v>1063</v>
      </c>
      <c r="D173">
        <v>17.05</v>
      </c>
    </row>
    <row r="174" spans="2:8">
      <c r="B174">
        <v>2010</v>
      </c>
      <c r="D174">
        <v>16.8</v>
      </c>
    </row>
    <row r="175" spans="2:8">
      <c r="B175" t="s">
        <v>1064</v>
      </c>
      <c r="D175">
        <v>16.46</v>
      </c>
    </row>
    <row r="176" spans="2:8">
      <c r="B176" t="s">
        <v>1065</v>
      </c>
      <c r="D176">
        <v>16.260000000000002</v>
      </c>
    </row>
    <row r="177" spans="2:4">
      <c r="B177" t="s">
        <v>1066</v>
      </c>
      <c r="D177">
        <v>16.09</v>
      </c>
    </row>
    <row r="178" spans="2:4">
      <c r="B178" t="s">
        <v>1067</v>
      </c>
      <c r="D178">
        <v>15.85</v>
      </c>
    </row>
    <row r="179" spans="2:4">
      <c r="B179" t="s">
        <v>1068</v>
      </c>
      <c r="D179">
        <v>15.79</v>
      </c>
    </row>
    <row r="180" spans="2:4">
      <c r="B180" t="s">
        <v>1069</v>
      </c>
      <c r="D180">
        <v>15.69</v>
      </c>
    </row>
    <row r="181" spans="2:4">
      <c r="B181" t="s">
        <v>1070</v>
      </c>
      <c r="D181">
        <v>15.66</v>
      </c>
    </row>
    <row r="182" spans="2:4">
      <c r="B182">
        <v>2012</v>
      </c>
      <c r="D182">
        <v>15.45</v>
      </c>
    </row>
    <row r="183" spans="2:4">
      <c r="B183" t="s">
        <v>1071</v>
      </c>
      <c r="D183">
        <v>15.38</v>
      </c>
    </row>
    <row r="184" spans="2:4">
      <c r="B184" t="s">
        <v>1072</v>
      </c>
      <c r="D184">
        <v>15.43</v>
      </c>
    </row>
    <row r="185" spans="2:4">
      <c r="B185" t="s">
        <v>1073</v>
      </c>
      <c r="D185">
        <v>15.04</v>
      </c>
    </row>
    <row r="186" spans="2:4">
      <c r="B186" t="s">
        <v>1074</v>
      </c>
      <c r="D186">
        <v>15.53</v>
      </c>
    </row>
    <row r="187" spans="2:4">
      <c r="B187" t="s">
        <v>1075</v>
      </c>
      <c r="D187">
        <v>15.41</v>
      </c>
    </row>
    <row r="188" spans="2:4">
      <c r="B188" t="s">
        <v>1076</v>
      </c>
      <c r="D188">
        <v>15.37</v>
      </c>
    </row>
    <row r="189" spans="2:4">
      <c r="B189" t="s">
        <v>1077</v>
      </c>
      <c r="D189">
        <v>15.44</v>
      </c>
    </row>
    <row r="190" spans="2:4">
      <c r="B190">
        <v>2014</v>
      </c>
      <c r="D190">
        <v>15.34</v>
      </c>
    </row>
    <row r="191" spans="2:4">
      <c r="B191" t="s">
        <v>1078</v>
      </c>
      <c r="D191">
        <v>15.3</v>
      </c>
    </row>
    <row r="192" spans="2:4">
      <c r="B192" t="s">
        <v>1079</v>
      </c>
      <c r="D192">
        <v>15.28</v>
      </c>
    </row>
  </sheetData>
  <phoneticPr fontId="2" type="noConversion"/>
  <pageMargins left="0.75" right="0.75" top="1" bottom="1" header="0.5" footer="0.5"/>
  <pageSetup paperSize="9" scale="30" orientation="portrait" horizontalDpi="4294967292" verticalDpi="4294967292"/>
  <drawing r:id="rId1"/>
  <extLst>
    <ext xmlns:mx="http://schemas.microsoft.com/office/mac/excel/2008/main" uri="{64002731-A6B0-56B0-2670-7721B7C09600}">
      <mx:PLV Mode="0" OnePage="0" WScale="10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showGridLines="0" workbookViewId="0"/>
  </sheetViews>
  <sheetFormatPr baseColWidth="10" defaultColWidth="8.83203125" defaultRowHeight="12" x14ac:dyDescent="0"/>
  <cols>
    <col min="9" max="9" width="21.5" customWidth="1"/>
  </cols>
  <sheetData>
    <row r="1" spans="1:1">
      <c r="A1" s="14" t="s">
        <v>1082</v>
      </c>
    </row>
    <row r="29" spans="4:4">
      <c r="D29" t="s">
        <v>402</v>
      </c>
    </row>
    <row r="39" spans="2:15">
      <c r="B39" t="s">
        <v>912</v>
      </c>
    </row>
    <row r="40" spans="2:15">
      <c r="B40" t="s">
        <v>1086</v>
      </c>
    </row>
    <row r="42" spans="2:15">
      <c r="B42" t="s">
        <v>913</v>
      </c>
    </row>
    <row r="43" spans="2:15">
      <c r="B43" t="s">
        <v>914</v>
      </c>
    </row>
    <row r="44" spans="2:15">
      <c r="B44" t="s">
        <v>915</v>
      </c>
    </row>
    <row r="45" spans="2:15" ht="12" customHeight="1">
      <c r="B45" s="113" t="s">
        <v>1159</v>
      </c>
      <c r="C45" s="113"/>
      <c r="D45" s="113"/>
      <c r="E45" s="113"/>
      <c r="F45" s="113"/>
      <c r="G45" s="113"/>
      <c r="H45" s="113"/>
      <c r="I45" s="113"/>
      <c r="J45" s="113"/>
      <c r="K45" s="113"/>
      <c r="L45" s="113"/>
      <c r="M45" s="113"/>
      <c r="N45" s="113"/>
      <c r="O45" s="113"/>
    </row>
    <row r="46" spans="2:15">
      <c r="B46" t="s">
        <v>1087</v>
      </c>
    </row>
    <row r="47" spans="2:15">
      <c r="B47" t="s">
        <v>1088</v>
      </c>
    </row>
    <row r="49" spans="2:10">
      <c r="B49" s="8" t="s">
        <v>424</v>
      </c>
      <c r="C49" s="8" t="s">
        <v>185</v>
      </c>
      <c r="D49" s="8" t="s">
        <v>893</v>
      </c>
      <c r="E49" s="8" t="s">
        <v>777</v>
      </c>
      <c r="F49" s="8" t="s">
        <v>894</v>
      </c>
      <c r="G49" s="8" t="s">
        <v>895</v>
      </c>
      <c r="H49" s="8" t="s">
        <v>896</v>
      </c>
      <c r="I49" s="106" t="s">
        <v>897</v>
      </c>
      <c r="J49" s="7" t="s">
        <v>898</v>
      </c>
    </row>
    <row r="50" spans="2:10">
      <c r="I50" s="30"/>
    </row>
    <row r="51" spans="2:10">
      <c r="B51" s="1">
        <f>1900+(65+74)/2+15</f>
        <v>1984.5</v>
      </c>
      <c r="C51" s="1">
        <v>7.6</v>
      </c>
      <c r="D51" s="1">
        <f t="shared" ref="D51:D67" si="0">E51/500</f>
        <v>1.552</v>
      </c>
      <c r="E51" s="57" t="s">
        <v>186</v>
      </c>
      <c r="F51" s="1" t="s">
        <v>567</v>
      </c>
      <c r="G51" s="1" t="s">
        <v>568</v>
      </c>
      <c r="H51" s="1">
        <v>2</v>
      </c>
      <c r="I51" s="30" t="s">
        <v>545</v>
      </c>
      <c r="J51" t="s">
        <v>899</v>
      </c>
    </row>
    <row r="52" spans="2:10">
      <c r="B52" s="1">
        <f>1900+(66+79)/2+(6+16)/2</f>
        <v>1983.5</v>
      </c>
      <c r="C52" s="1">
        <v>2.2999999999999998</v>
      </c>
      <c r="D52" s="1">
        <f t="shared" si="0"/>
        <v>5.7039999999999997</v>
      </c>
      <c r="E52" s="57" t="s">
        <v>892</v>
      </c>
      <c r="F52" s="1" t="s">
        <v>588</v>
      </c>
      <c r="G52" s="1" t="s">
        <v>589</v>
      </c>
      <c r="H52" s="1">
        <v>6</v>
      </c>
      <c r="I52" s="30" t="s">
        <v>546</v>
      </c>
      <c r="J52" t="s">
        <v>911</v>
      </c>
    </row>
    <row r="53" spans="2:10">
      <c r="B53" s="1">
        <f>1900+(69+74)/2+16</f>
        <v>1987.5</v>
      </c>
      <c r="C53" s="1">
        <v>3.8</v>
      </c>
      <c r="D53" s="1">
        <f t="shared" si="0"/>
        <v>3.42</v>
      </c>
      <c r="E53" s="57" t="s">
        <v>187</v>
      </c>
      <c r="F53" s="1" t="s">
        <v>600</v>
      </c>
      <c r="G53" s="1" t="s">
        <v>601</v>
      </c>
      <c r="H53" s="1">
        <v>8</v>
      </c>
      <c r="I53" s="30" t="s">
        <v>548</v>
      </c>
      <c r="J53" t="s">
        <v>900</v>
      </c>
    </row>
    <row r="54" spans="2:10">
      <c r="B54" s="1">
        <f>1900+(69+74)/2+16</f>
        <v>1987.5</v>
      </c>
      <c r="C54" s="1">
        <v>3.7</v>
      </c>
      <c r="D54" s="1">
        <f t="shared" si="0"/>
        <v>3.42</v>
      </c>
      <c r="E54" s="57" t="s">
        <v>187</v>
      </c>
      <c r="F54" s="1" t="s">
        <v>600</v>
      </c>
      <c r="G54" s="1" t="s">
        <v>601</v>
      </c>
      <c r="H54" s="1">
        <v>9</v>
      </c>
      <c r="I54" s="30" t="s">
        <v>545</v>
      </c>
      <c r="J54" t="s">
        <v>901</v>
      </c>
    </row>
    <row r="55" spans="2:10">
      <c r="B55" s="1">
        <f>1900+(71+72)/2+13</f>
        <v>1984.5</v>
      </c>
      <c r="C55" s="1">
        <v>2.2000000000000002</v>
      </c>
      <c r="D55" s="1">
        <f t="shared" si="0"/>
        <v>1.5840000000000001</v>
      </c>
      <c r="E55" s="57" t="s">
        <v>188</v>
      </c>
      <c r="F55" s="1" t="s">
        <v>609</v>
      </c>
      <c r="G55" s="1" t="s">
        <v>584</v>
      </c>
      <c r="H55" s="1">
        <v>10</v>
      </c>
      <c r="I55" s="30" t="s">
        <v>548</v>
      </c>
      <c r="J55" t="s">
        <v>902</v>
      </c>
    </row>
    <row r="56" spans="2:10">
      <c r="B56" s="1">
        <f>1900+(73+81)/2+13</f>
        <v>1990</v>
      </c>
      <c r="C56" s="1">
        <v>5.6</v>
      </c>
      <c r="D56" s="1">
        <f t="shared" si="0"/>
        <v>0.67200000000000004</v>
      </c>
      <c r="E56" s="57" t="s">
        <v>189</v>
      </c>
      <c r="F56" s="1" t="s">
        <v>642</v>
      </c>
      <c r="G56" s="1" t="s">
        <v>643</v>
      </c>
      <c r="H56" s="1">
        <v>17</v>
      </c>
      <c r="I56" s="30" t="s">
        <v>545</v>
      </c>
      <c r="J56" t="s">
        <v>903</v>
      </c>
    </row>
    <row r="57" spans="2:10">
      <c r="B57" s="1">
        <f>1900+(73+81)/2+(9+17)/2</f>
        <v>1990</v>
      </c>
      <c r="C57" s="1">
        <v>3.4</v>
      </c>
      <c r="D57" s="1">
        <f t="shared" si="0"/>
        <v>1.0840000000000001</v>
      </c>
      <c r="E57" s="57" t="s">
        <v>190</v>
      </c>
      <c r="F57" s="1" t="s">
        <v>642</v>
      </c>
      <c r="G57" s="1" t="s">
        <v>643</v>
      </c>
      <c r="H57" s="1">
        <v>18</v>
      </c>
      <c r="I57" s="30" t="s">
        <v>545</v>
      </c>
      <c r="J57" t="s">
        <v>903</v>
      </c>
    </row>
    <row r="58" spans="2:10">
      <c r="B58" s="1">
        <f>1900+(74+83)/2+(8+16)/2</f>
        <v>1990.5</v>
      </c>
      <c r="C58" s="1">
        <v>2.4</v>
      </c>
      <c r="D58" s="1">
        <f t="shared" si="0"/>
        <v>5.524</v>
      </c>
      <c r="E58" s="57" t="s">
        <v>191</v>
      </c>
      <c r="F58" s="1" t="s">
        <v>655</v>
      </c>
      <c r="G58" s="1" t="s">
        <v>656</v>
      </c>
      <c r="H58" s="1">
        <v>20</v>
      </c>
      <c r="I58" s="30" t="s">
        <v>545</v>
      </c>
      <c r="J58" t="s">
        <v>904</v>
      </c>
    </row>
    <row r="59" spans="2:10">
      <c r="B59" s="1">
        <f>1900+(75+82)/2+(12+19)/2</f>
        <v>1994</v>
      </c>
      <c r="C59" s="1">
        <v>12.5</v>
      </c>
      <c r="D59" s="1">
        <f t="shared" si="0"/>
        <v>3.694</v>
      </c>
      <c r="E59" s="57" t="s">
        <v>891</v>
      </c>
      <c r="F59" s="1" t="s">
        <v>666</v>
      </c>
      <c r="G59" s="1" t="s">
        <v>667</v>
      </c>
      <c r="H59" s="1">
        <v>22</v>
      </c>
      <c r="I59" s="30" t="s">
        <v>546</v>
      </c>
      <c r="J59" t="s">
        <v>910</v>
      </c>
    </row>
    <row r="60" spans="2:10">
      <c r="B60" s="1">
        <f>1900+(78+83)/2+(12+17)/2</f>
        <v>1995</v>
      </c>
      <c r="C60" s="1">
        <v>13.9</v>
      </c>
      <c r="D60" s="1">
        <f t="shared" si="0"/>
        <v>8.0459999999999994</v>
      </c>
      <c r="E60" s="57" t="s">
        <v>192</v>
      </c>
      <c r="F60" s="1" t="s">
        <v>691</v>
      </c>
      <c r="G60" s="1" t="s">
        <v>639</v>
      </c>
      <c r="H60" s="1">
        <v>26</v>
      </c>
      <c r="I60" s="30" t="s">
        <v>545</v>
      </c>
      <c r="J60" t="s">
        <v>905</v>
      </c>
    </row>
    <row r="61" spans="2:10">
      <c r="B61" s="1">
        <f>1900+(79+82)/2+(12+15)/2</f>
        <v>1994</v>
      </c>
      <c r="C61" s="1">
        <v>4.5</v>
      </c>
      <c r="D61" s="1">
        <f t="shared" si="0"/>
        <v>1.1160000000000001</v>
      </c>
      <c r="E61" s="57" t="s">
        <v>193</v>
      </c>
      <c r="F61" s="1" t="s">
        <v>707</v>
      </c>
      <c r="G61" s="1" t="s">
        <v>708</v>
      </c>
      <c r="H61" s="1">
        <v>29</v>
      </c>
      <c r="I61" s="30" t="s">
        <v>553</v>
      </c>
      <c r="J61" t="s">
        <v>906</v>
      </c>
    </row>
    <row r="62" spans="2:10">
      <c r="B62" s="1">
        <f>1900+(79+82)/2+(12+15)/2</f>
        <v>1994</v>
      </c>
      <c r="C62" s="1">
        <v>6.5</v>
      </c>
      <c r="D62" s="1">
        <f t="shared" si="0"/>
        <v>1.33</v>
      </c>
      <c r="E62" s="57" t="s">
        <v>194</v>
      </c>
      <c r="F62" s="1" t="s">
        <v>707</v>
      </c>
      <c r="G62" s="1" t="s">
        <v>708</v>
      </c>
      <c r="H62" s="1">
        <v>30</v>
      </c>
      <c r="I62" s="30" t="s">
        <v>554</v>
      </c>
      <c r="J62" t="s">
        <v>907</v>
      </c>
    </row>
    <row r="63" spans="2:10">
      <c r="B63" s="1">
        <f>1900+(79+82)/2+(12+15)/2</f>
        <v>1994</v>
      </c>
      <c r="C63" s="1">
        <v>11.4</v>
      </c>
      <c r="D63" s="1">
        <f t="shared" si="0"/>
        <v>0.85799999999999998</v>
      </c>
      <c r="E63" s="57" t="s">
        <v>195</v>
      </c>
      <c r="F63" s="1" t="s">
        <v>707</v>
      </c>
      <c r="G63" s="1" t="s">
        <v>708</v>
      </c>
      <c r="H63" s="1">
        <v>31</v>
      </c>
      <c r="I63" s="30" t="s">
        <v>555</v>
      </c>
      <c r="J63" t="s">
        <v>907</v>
      </c>
    </row>
    <row r="64" spans="2:10">
      <c r="B64" s="1">
        <f>1900+(80+84)/2+(9+16)/2</f>
        <v>1994.5</v>
      </c>
      <c r="C64" s="1">
        <v>4.2</v>
      </c>
      <c r="D64" s="1">
        <f t="shared" si="0"/>
        <v>9.968</v>
      </c>
      <c r="E64" s="57" t="s">
        <v>196</v>
      </c>
      <c r="F64" s="1" t="s">
        <v>731</v>
      </c>
      <c r="G64" s="1" t="s">
        <v>732</v>
      </c>
      <c r="H64" s="1">
        <v>34</v>
      </c>
      <c r="I64" s="30" t="s">
        <v>545</v>
      </c>
      <c r="J64" t="s">
        <v>908</v>
      </c>
    </row>
    <row r="65" spans="2:10">
      <c r="B65" s="1">
        <f>1900+(80+84)/2+(9+16)/2</f>
        <v>1994.5</v>
      </c>
      <c r="C65" s="1">
        <v>4.2</v>
      </c>
      <c r="D65" s="1">
        <f t="shared" si="0"/>
        <v>3.3820000000000001</v>
      </c>
      <c r="E65" s="57" t="s">
        <v>197</v>
      </c>
      <c r="F65" s="1" t="s">
        <v>731</v>
      </c>
      <c r="G65" s="1" t="s">
        <v>732</v>
      </c>
      <c r="H65" s="1">
        <v>35</v>
      </c>
      <c r="I65" s="30" t="s">
        <v>545</v>
      </c>
      <c r="J65" t="s">
        <v>908</v>
      </c>
    </row>
    <row r="66" spans="2:10">
      <c r="B66" s="1">
        <f>1900+(82+96)/2+(4+17)/2</f>
        <v>1999.5</v>
      </c>
      <c r="C66" s="1">
        <v>9.6999999999999993</v>
      </c>
      <c r="D66" s="1">
        <f t="shared" si="0"/>
        <v>3.7719999999999998</v>
      </c>
      <c r="E66" s="57" t="s">
        <v>890</v>
      </c>
      <c r="F66" s="1" t="s">
        <v>753</v>
      </c>
      <c r="G66" s="1" t="s">
        <v>754</v>
      </c>
      <c r="H66" s="1">
        <v>41</v>
      </c>
      <c r="I66" s="30" t="s">
        <v>547</v>
      </c>
      <c r="J66" t="s">
        <v>909</v>
      </c>
    </row>
    <row r="67" spans="2:10">
      <c r="B67">
        <v>2009</v>
      </c>
      <c r="C67" s="1">
        <v>15.2</v>
      </c>
      <c r="D67" s="1">
        <f t="shared" si="0"/>
        <v>11.25</v>
      </c>
      <c r="E67">
        <v>5625</v>
      </c>
      <c r="F67">
        <v>94</v>
      </c>
      <c r="G67" s="1">
        <v>15</v>
      </c>
      <c r="H67" s="1" t="s">
        <v>1080</v>
      </c>
      <c r="I67" s="30" t="s">
        <v>545</v>
      </c>
      <c r="J67" t="s">
        <v>1084</v>
      </c>
    </row>
    <row r="68" spans="2:10">
      <c r="C68" s="1"/>
      <c r="D68" s="1"/>
      <c r="I68" s="1"/>
    </row>
    <row r="69" spans="2:10">
      <c r="B69" s="56">
        <f>PEARSON(B51:B66,C51:C66)</f>
        <v>0.55585891193689196</v>
      </c>
      <c r="C69" t="s">
        <v>1081</v>
      </c>
      <c r="H69" s="56">
        <f>PEARSON(B51:B67,C51:C67)</f>
        <v>0.69993741609461935</v>
      </c>
      <c r="I69" t="s">
        <v>1083</v>
      </c>
    </row>
    <row r="70" spans="2:10">
      <c r="B70" s="58">
        <f>SQRT(16-3)*FISHER(B69)</f>
        <v>2.2600330011287291</v>
      </c>
      <c r="C70" t="s">
        <v>916</v>
      </c>
      <c r="H70" s="58">
        <f>SQRT(17-3)*FISHER(H69)</f>
        <v>3.2446823134113623</v>
      </c>
      <c r="I70" t="s">
        <v>916</v>
      </c>
    </row>
    <row r="71" spans="2:10">
      <c r="B71" s="59">
        <f>2*NORMDIST(-B70,0,1,TRUE)</f>
        <v>2.3819202735892268E-2</v>
      </c>
      <c r="C71" t="s">
        <v>444</v>
      </c>
      <c r="H71" s="59">
        <f>2*NORMDIST(-H70,0,1,TRUE)</f>
        <v>1.1758172191810112E-3</v>
      </c>
      <c r="I71" t="s">
        <v>444</v>
      </c>
    </row>
    <row r="72" spans="2:10">
      <c r="B72" s="107">
        <f>SLOPE(C51:C66,B51:B66)</f>
        <v>0.46051109683159508</v>
      </c>
      <c r="C72" t="s">
        <v>1160</v>
      </c>
      <c r="H72" s="107">
        <f>SLOPE(C51:C67,B51:B67)</f>
        <v>0.48329207920792083</v>
      </c>
      <c r="I72" t="s">
        <v>1161</v>
      </c>
    </row>
  </sheetData>
  <mergeCells count="1">
    <mergeCell ref="B45:O45"/>
  </mergeCells>
  <phoneticPr fontId="2" type="noConversion"/>
  <pageMargins left="0.75" right="0.75" top="1" bottom="1" header="0.5" footer="0.5"/>
  <pageSetup paperSize="9" scale="59" orientation="portrait" horizontalDpi="4294967292" verticalDpi="4294967292"/>
  <colBreaks count="1" manualBreakCount="1">
    <brk id="14" max="1048575" man="1"/>
  </colBreaks>
  <drawing r:id="rId1"/>
  <extLst>
    <ext xmlns:mx="http://schemas.microsoft.com/office/mac/excel/2008/main" uri="{64002731-A6B0-56B0-2670-7721B7C09600}">
      <mx:PLV Mode="0" OnePage="0" WScale="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W86"/>
  <sheetViews>
    <sheetView showGridLines="0" workbookViewId="0"/>
  </sheetViews>
  <sheetFormatPr baseColWidth="10" defaultColWidth="8.83203125" defaultRowHeight="12" x14ac:dyDescent="0"/>
  <cols>
    <col min="1" max="31" width="5.6640625" customWidth="1"/>
  </cols>
  <sheetData>
    <row r="1" spans="1:1">
      <c r="A1" s="14" t="s">
        <v>1085</v>
      </c>
    </row>
    <row r="43" spans="3:3">
      <c r="C43" t="s">
        <v>1158</v>
      </c>
    </row>
    <row r="44" spans="3:3">
      <c r="C44" t="s">
        <v>1089</v>
      </c>
    </row>
    <row r="45" spans="3:3">
      <c r="C45" t="s">
        <v>937</v>
      </c>
    </row>
    <row r="46" spans="3:3">
      <c r="C46" t="s">
        <v>1091</v>
      </c>
    </row>
    <row r="48" spans="3:3">
      <c r="C48" t="s">
        <v>938</v>
      </c>
    </row>
    <row r="49" spans="2:23">
      <c r="C49" t="s">
        <v>939</v>
      </c>
    </row>
    <row r="50" spans="2:23">
      <c r="C50" t="s">
        <v>1115</v>
      </c>
    </row>
    <row r="53" spans="2:23">
      <c r="C53" s="98" t="s">
        <v>1090</v>
      </c>
      <c r="D53" s="98"/>
      <c r="E53" s="98"/>
      <c r="F53" s="98"/>
      <c r="G53" s="98"/>
      <c r="H53" s="98"/>
      <c r="I53" s="98"/>
      <c r="J53" s="98"/>
      <c r="K53" s="98"/>
      <c r="L53" s="98"/>
      <c r="M53" s="95"/>
      <c r="N53" s="95"/>
      <c r="O53" s="95"/>
      <c r="P53" s="95"/>
      <c r="Q53" s="95"/>
      <c r="R53" s="95"/>
      <c r="S53" s="95"/>
      <c r="T53" s="95"/>
      <c r="U53" s="95"/>
      <c r="V53" s="95"/>
      <c r="W53" s="95"/>
    </row>
    <row r="54" spans="2:23">
      <c r="D54" t="s">
        <v>1118</v>
      </c>
    </row>
    <row r="55" spans="2:23">
      <c r="D55" s="7" t="s">
        <v>917</v>
      </c>
      <c r="E55" s="7" t="s">
        <v>918</v>
      </c>
      <c r="F55" s="7" t="s">
        <v>919</v>
      </c>
      <c r="G55" s="7" t="s">
        <v>920</v>
      </c>
      <c r="H55" s="7" t="s">
        <v>921</v>
      </c>
      <c r="I55" s="7" t="s">
        <v>922</v>
      </c>
      <c r="J55" s="7" t="s">
        <v>923</v>
      </c>
      <c r="K55" s="7" t="s">
        <v>924</v>
      </c>
      <c r="L55" s="7" t="s">
        <v>925</v>
      </c>
      <c r="M55" s="7" t="s">
        <v>926</v>
      </c>
      <c r="N55" s="7" t="s">
        <v>927</v>
      </c>
      <c r="O55" s="7" t="s">
        <v>928</v>
      </c>
      <c r="P55" s="7" t="s">
        <v>929</v>
      </c>
      <c r="Q55" s="7" t="s">
        <v>930</v>
      </c>
      <c r="R55" s="7" t="s">
        <v>931</v>
      </c>
      <c r="S55" s="7" t="s">
        <v>932</v>
      </c>
      <c r="T55" s="7" t="s">
        <v>933</v>
      </c>
      <c r="U55" s="7" t="s">
        <v>934</v>
      </c>
      <c r="V55" s="7" t="s">
        <v>935</v>
      </c>
      <c r="W55" s="7" t="s">
        <v>936</v>
      </c>
    </row>
    <row r="56" spans="2:23">
      <c r="D56" s="18"/>
      <c r="E56" s="18"/>
      <c r="F56" s="18"/>
      <c r="G56" s="18"/>
      <c r="H56" s="18"/>
      <c r="I56" s="18"/>
      <c r="J56" s="18"/>
      <c r="K56" s="18"/>
      <c r="L56" s="18"/>
      <c r="M56" s="18"/>
      <c r="N56" s="18"/>
      <c r="O56" s="18"/>
      <c r="P56" s="18"/>
      <c r="Q56" s="18"/>
      <c r="R56" s="18"/>
      <c r="S56" s="18"/>
      <c r="T56" s="18"/>
      <c r="U56" s="18"/>
      <c r="V56" s="18"/>
      <c r="W56" s="18"/>
    </row>
    <row r="57" spans="2:23">
      <c r="B57" t="s">
        <v>424</v>
      </c>
      <c r="C57">
        <v>1850</v>
      </c>
      <c r="D57" s="13">
        <v>1.0487090165376438</v>
      </c>
      <c r="E57" s="13">
        <v>1.0029995888911123</v>
      </c>
      <c r="F57" s="13">
        <v>0.96612221941966714</v>
      </c>
      <c r="G57" s="13">
        <v>0.9604418492917739</v>
      </c>
      <c r="H57" s="13">
        <v>1.120160793591962</v>
      </c>
      <c r="I57" s="13">
        <v>0.97308725252196537</v>
      </c>
      <c r="J57" s="13">
        <v>0.93446198402843417</v>
      </c>
      <c r="K57" s="13">
        <v>0.963939541387275</v>
      </c>
      <c r="L57" s="13">
        <v>1.0991807866861212</v>
      </c>
      <c r="M57" s="13">
        <v>1.2416909639462257</v>
      </c>
      <c r="N57" s="13">
        <v>1.3026294712509752</v>
      </c>
      <c r="O57" s="13">
        <v>1.318115497363245</v>
      </c>
      <c r="P57" s="13">
        <v>1.2508488981515653</v>
      </c>
      <c r="Q57" s="13">
        <v>1.2225960575821415</v>
      </c>
      <c r="R57" s="13">
        <v>1.1710275721080752</v>
      </c>
      <c r="S57" s="13">
        <v>1.1850283639618961</v>
      </c>
      <c r="T57" s="13">
        <v>1.1782286574777183</v>
      </c>
      <c r="U57" s="13">
        <v>1.1924690824335087</v>
      </c>
      <c r="V57" s="13">
        <v>1.1521574973014441</v>
      </c>
      <c r="W57" s="13">
        <v>1.0756076904137331</v>
      </c>
    </row>
    <row r="58" spans="2:23">
      <c r="B58" t="s">
        <v>1116</v>
      </c>
      <c r="C58">
        <v>1855</v>
      </c>
      <c r="D58" s="13">
        <v>1.0435102849023636</v>
      </c>
      <c r="E58" s="13">
        <v>1.0156502996895957</v>
      </c>
      <c r="F58" s="13">
        <v>1.0066715258885337</v>
      </c>
      <c r="G58" s="13">
        <v>0.95391377417310952</v>
      </c>
      <c r="H58" s="13">
        <v>1.1050120650312296</v>
      </c>
      <c r="I58" s="13">
        <v>0.94215570116388758</v>
      </c>
      <c r="J58" s="13">
        <v>0.90545346711859676</v>
      </c>
      <c r="K58" s="13">
        <v>0.98906093544295404</v>
      </c>
      <c r="L58" s="13">
        <v>1.1221721952718446</v>
      </c>
      <c r="M58" s="13">
        <v>1.2981533316873113</v>
      </c>
      <c r="N58" s="13">
        <v>1.3263170332781353</v>
      </c>
      <c r="O58" s="13">
        <v>1.3355855397659426</v>
      </c>
      <c r="P58" s="13">
        <v>1.2582340410138046</v>
      </c>
      <c r="Q58" s="13">
        <v>1.2312719252006323</v>
      </c>
      <c r="R58" s="13">
        <v>1.1939307752457149</v>
      </c>
      <c r="S58" s="13">
        <v>1.195452328018298</v>
      </c>
      <c r="T58" s="13">
        <v>1.2038426229943837</v>
      </c>
      <c r="U58" s="13">
        <v>1.1766719860570376</v>
      </c>
      <c r="V58" s="13">
        <v>1.1657551681995431</v>
      </c>
      <c r="W58" s="13">
        <v>1.0954918083478093</v>
      </c>
    </row>
    <row r="59" spans="2:23">
      <c r="B59" t="s">
        <v>1117</v>
      </c>
      <c r="C59">
        <v>1860</v>
      </c>
      <c r="D59" s="13">
        <v>1.0481785780185493</v>
      </c>
      <c r="E59" s="13">
        <v>1.0560848148933994</v>
      </c>
      <c r="F59" s="13">
        <v>0.9624561279945868</v>
      </c>
      <c r="G59" s="13">
        <v>0.9284947023419543</v>
      </c>
      <c r="H59" s="13">
        <v>1.0655892759291203</v>
      </c>
      <c r="I59" s="13">
        <v>0.92110830715565217</v>
      </c>
      <c r="J59" s="13">
        <v>0.94158758369211271</v>
      </c>
      <c r="K59" s="13">
        <v>1.0274551513546597</v>
      </c>
      <c r="L59" s="13">
        <v>1.1977423809262016</v>
      </c>
      <c r="M59" s="13">
        <v>1.3290984148487957</v>
      </c>
      <c r="N59" s="13">
        <v>1.3280992990736153</v>
      </c>
      <c r="O59" s="13">
        <v>1.3304067255656746</v>
      </c>
      <c r="P59" s="13">
        <v>1.2806082581303664</v>
      </c>
      <c r="Q59" s="13">
        <v>1.2781307739469077</v>
      </c>
      <c r="R59" s="13">
        <v>1.2346916283475997</v>
      </c>
      <c r="S59" s="13">
        <v>1.2341188178900344</v>
      </c>
      <c r="T59" s="13">
        <v>1.2093844288293341</v>
      </c>
      <c r="U59" s="13">
        <v>1.1766485366271855</v>
      </c>
      <c r="V59" s="13">
        <v>1.1624733979626216</v>
      </c>
      <c r="W59" s="13">
        <v>1.0759264602653413</v>
      </c>
    </row>
    <row r="60" spans="2:23">
      <c r="C60">
        <v>1865</v>
      </c>
      <c r="D60" s="13">
        <v>1.0443155129549868</v>
      </c>
      <c r="E60" s="13">
        <v>1.021103954255812</v>
      </c>
      <c r="F60" s="13">
        <v>0.9329950377431846</v>
      </c>
      <c r="G60" s="13">
        <v>0.90796848864963076</v>
      </c>
      <c r="H60" s="13">
        <v>1.0429626743875988</v>
      </c>
      <c r="I60" s="13">
        <v>0.9626444829162073</v>
      </c>
      <c r="J60" s="13">
        <v>0.97712619668964673</v>
      </c>
      <c r="K60" s="13">
        <v>1.1037619506605982</v>
      </c>
      <c r="L60" s="13">
        <v>1.2199259241810876</v>
      </c>
      <c r="M60" s="13">
        <v>1.3351797344168406</v>
      </c>
      <c r="N60" s="13">
        <v>1.3159038507834655</v>
      </c>
      <c r="O60" s="13">
        <v>1.3493172039858048</v>
      </c>
      <c r="P60" s="13">
        <v>1.3205876004418513</v>
      </c>
      <c r="Q60" s="13">
        <v>1.3014945146760113</v>
      </c>
      <c r="R60" s="13">
        <v>1.2692652455200482</v>
      </c>
      <c r="S60" s="13">
        <v>1.2593474626421439</v>
      </c>
      <c r="T60" s="13">
        <v>1.1936898604550588</v>
      </c>
      <c r="U60" s="13">
        <v>1.1906577566584116</v>
      </c>
      <c r="V60" s="13">
        <v>1.1546612823641242</v>
      </c>
      <c r="W60" s="13">
        <v>1.0937617769605565</v>
      </c>
    </row>
    <row r="61" spans="2:23">
      <c r="C61">
        <v>1870</v>
      </c>
      <c r="D61" s="13">
        <v>1.0485521930070985</v>
      </c>
      <c r="E61" s="13">
        <v>1.0011729295176326</v>
      </c>
      <c r="F61" s="13">
        <v>0.90992018734071678</v>
      </c>
      <c r="G61" s="13">
        <v>0.89349383786787506</v>
      </c>
      <c r="H61" s="13">
        <v>1.0858157083614168</v>
      </c>
      <c r="I61" s="13">
        <v>0.99463293783273188</v>
      </c>
      <c r="J61" s="13">
        <v>1.0322153809709929</v>
      </c>
      <c r="K61" s="13">
        <v>1.1305428000162707</v>
      </c>
      <c r="L61" s="13">
        <v>1.288888584800622</v>
      </c>
      <c r="M61" s="13">
        <v>1.4050080361018595</v>
      </c>
      <c r="N61" s="13">
        <v>1.3230208423331296</v>
      </c>
      <c r="O61" s="13">
        <v>1.3881544472742868</v>
      </c>
      <c r="P61" s="13">
        <v>1.3537305599624967</v>
      </c>
      <c r="Q61" s="13">
        <v>1.3444750134765995</v>
      </c>
      <c r="R61" s="13">
        <v>1.3051733533352405</v>
      </c>
      <c r="S61" s="13">
        <v>1.2399625850088114</v>
      </c>
      <c r="T61" s="13">
        <v>1.2150976993420743</v>
      </c>
      <c r="U61" s="13">
        <v>1.1867184827567923</v>
      </c>
      <c r="V61" s="13">
        <v>1.1467931733636374</v>
      </c>
      <c r="W61" s="13">
        <v>1.0903089137064421</v>
      </c>
    </row>
    <row r="62" spans="2:23">
      <c r="C62">
        <v>1875</v>
      </c>
      <c r="D62" s="13">
        <v>1.0453867561493879</v>
      </c>
      <c r="E62" s="13">
        <v>0.9739498023907398</v>
      </c>
      <c r="F62" s="13">
        <v>0.89058606118261141</v>
      </c>
      <c r="G62" s="13">
        <v>0.91484735142700446</v>
      </c>
      <c r="H62" s="13">
        <v>1.1073444888913599</v>
      </c>
      <c r="I62" s="13">
        <v>1.0186841909090036</v>
      </c>
      <c r="J62" s="13">
        <v>1.0419424698954585</v>
      </c>
      <c r="K62" s="13">
        <v>1.2582016216017173</v>
      </c>
      <c r="L62" s="13">
        <v>1.4960009978673441</v>
      </c>
      <c r="M62" s="13">
        <v>1.3038414061433321</v>
      </c>
      <c r="N62" s="13">
        <v>1.3663102506070237</v>
      </c>
      <c r="O62" s="13">
        <v>1.4176754931754667</v>
      </c>
      <c r="P62" s="13">
        <v>1.4211399964456624</v>
      </c>
      <c r="Q62" s="13">
        <v>1.4005504249773062</v>
      </c>
      <c r="R62" s="13">
        <v>1.2932107479282378</v>
      </c>
      <c r="S62" s="13">
        <v>1.2683281161787865</v>
      </c>
      <c r="T62" s="13">
        <v>1.2267603668361864</v>
      </c>
      <c r="U62" s="13">
        <v>1.2022248078179096</v>
      </c>
      <c r="V62" s="13">
        <v>1.1716472453926636</v>
      </c>
      <c r="W62" s="13">
        <v>1.1242611293512219</v>
      </c>
    </row>
    <row r="63" spans="2:23">
      <c r="C63">
        <v>1880</v>
      </c>
      <c r="D63" s="13">
        <v>1.0449866949601412</v>
      </c>
      <c r="E63" s="13">
        <v>0.95393756374645367</v>
      </c>
      <c r="F63" s="13">
        <v>0.88499016429707467</v>
      </c>
      <c r="G63" s="13">
        <v>0.92866639475670765</v>
      </c>
      <c r="H63" s="13">
        <v>1.1141483444944502</v>
      </c>
      <c r="I63" s="13">
        <v>1.0208969136293269</v>
      </c>
      <c r="J63" s="13">
        <v>1.2989328283540036</v>
      </c>
      <c r="K63" s="13">
        <v>1.8237684873641276</v>
      </c>
      <c r="L63" s="13">
        <v>1.220421754848551</v>
      </c>
      <c r="M63" s="13">
        <v>1.3769595463029309</v>
      </c>
      <c r="N63" s="13">
        <v>1.4190190687881494</v>
      </c>
      <c r="O63" s="13">
        <v>1.5070374069451753</v>
      </c>
      <c r="P63" s="13">
        <v>1.5126650395826697</v>
      </c>
      <c r="Q63" s="13">
        <v>1.4068047254084426</v>
      </c>
      <c r="R63" s="13">
        <v>1.3568991825270389</v>
      </c>
      <c r="S63" s="13">
        <v>1.304158875502355</v>
      </c>
      <c r="T63" s="13">
        <v>1.2657626970004821</v>
      </c>
      <c r="U63" s="13">
        <v>1.2182361679654454</v>
      </c>
      <c r="V63" s="13">
        <v>1.174925024827935</v>
      </c>
      <c r="W63" s="13">
        <v>1.1399379647332524</v>
      </c>
    </row>
    <row r="64" spans="2:23">
      <c r="C64">
        <v>1885</v>
      </c>
      <c r="D64" s="13">
        <v>1.0405580269494052</v>
      </c>
      <c r="E64" s="13">
        <v>0.95655555776496159</v>
      </c>
      <c r="F64" s="13">
        <v>0.89166584064038934</v>
      </c>
      <c r="G64" s="13">
        <v>0.93969792259430374</v>
      </c>
      <c r="H64" s="13">
        <v>1.0967670340743105</v>
      </c>
      <c r="I64" s="13">
        <v>1.3109111202254051</v>
      </c>
      <c r="J64" s="13">
        <v>2.2390154150697854</v>
      </c>
      <c r="K64" s="13">
        <v>1.120624369735657</v>
      </c>
      <c r="L64" s="13">
        <v>1.298465445639635</v>
      </c>
      <c r="M64" s="13">
        <v>1.3957627371290626</v>
      </c>
      <c r="N64" s="13">
        <v>1.5066904315516993</v>
      </c>
      <c r="O64" s="13">
        <v>1.5911256841657029</v>
      </c>
      <c r="P64" s="13">
        <v>1.5273317090302596</v>
      </c>
      <c r="Q64" s="13">
        <v>1.4849262628194868</v>
      </c>
      <c r="R64" s="13">
        <v>1.4301106399678696</v>
      </c>
      <c r="S64" s="13">
        <v>1.3760112274504339</v>
      </c>
      <c r="T64" s="13">
        <v>1.3082610583823802</v>
      </c>
      <c r="U64" s="13">
        <v>1.2402015005136497</v>
      </c>
      <c r="V64" s="13">
        <v>1.1978105729196551</v>
      </c>
      <c r="W64" s="13">
        <v>1.1724457790556322</v>
      </c>
    </row>
    <row r="65" spans="3:23">
      <c r="C65">
        <v>1890</v>
      </c>
      <c r="D65" s="13">
        <v>1.0311870163407419</v>
      </c>
      <c r="E65" s="13">
        <v>0.94564790845046387</v>
      </c>
      <c r="F65" s="13">
        <v>0.86901042100911097</v>
      </c>
      <c r="G65" s="13">
        <v>0.94393401888548978</v>
      </c>
      <c r="H65" s="13">
        <v>1.4354127970211177</v>
      </c>
      <c r="I65" s="13">
        <v>2.5862632106580161</v>
      </c>
      <c r="J65" s="13">
        <v>1.0419679190526121</v>
      </c>
      <c r="K65" s="13">
        <v>1.1768828909014011</v>
      </c>
      <c r="L65" s="13">
        <v>1.3204198281197073</v>
      </c>
      <c r="M65" s="13">
        <v>1.5114490911104324</v>
      </c>
      <c r="N65" s="13">
        <v>1.599778060050667</v>
      </c>
      <c r="O65" s="13">
        <v>1.5913820065194948</v>
      </c>
      <c r="P65" s="13">
        <v>1.598354199364979</v>
      </c>
      <c r="Q65" s="13">
        <v>1.6002502712113444</v>
      </c>
      <c r="R65" s="13">
        <v>1.5587792533529936</v>
      </c>
      <c r="S65" s="13">
        <v>1.4549397167145013</v>
      </c>
      <c r="T65" s="13">
        <v>1.3481300816495305</v>
      </c>
      <c r="U65" s="13">
        <v>1.2734215903225365</v>
      </c>
      <c r="V65" s="13">
        <v>1.2153751549865501</v>
      </c>
      <c r="W65" s="13">
        <v>1.1744763427350566</v>
      </c>
    </row>
    <row r="66" spans="3:23">
      <c r="C66">
        <v>1895</v>
      </c>
      <c r="D66" s="13">
        <v>1.0346908698153869</v>
      </c>
      <c r="E66" s="13">
        <v>0.94464925110515807</v>
      </c>
      <c r="F66" s="13">
        <v>0.86869582763508013</v>
      </c>
      <c r="G66" s="13">
        <v>1.0915019629187503</v>
      </c>
      <c r="H66" s="13">
        <v>2.8918486019395142</v>
      </c>
      <c r="I66" s="13">
        <v>1.0189264201171464</v>
      </c>
      <c r="J66" s="13">
        <v>1.0743689682958957</v>
      </c>
      <c r="K66" s="13">
        <v>1.2222427607091491</v>
      </c>
      <c r="L66" s="13">
        <v>1.489018891622752</v>
      </c>
      <c r="M66" s="13">
        <v>1.6434255515807112</v>
      </c>
      <c r="N66" s="13">
        <v>1.5850617589763676</v>
      </c>
      <c r="O66" s="13">
        <v>1.6551041430969242</v>
      </c>
      <c r="P66" s="13">
        <v>1.7579567520964163</v>
      </c>
      <c r="Q66" s="13">
        <v>1.7783044990791692</v>
      </c>
      <c r="R66" s="13">
        <v>1.6675234220046962</v>
      </c>
      <c r="S66" s="13">
        <v>1.5162591405875028</v>
      </c>
      <c r="T66" s="13">
        <v>1.3943166974719825</v>
      </c>
      <c r="U66" s="13">
        <v>1.2974568394357331</v>
      </c>
      <c r="V66" s="13">
        <v>1.2317193631714607</v>
      </c>
      <c r="W66" s="13">
        <v>1.2006993266489931</v>
      </c>
    </row>
    <row r="67" spans="3:23">
      <c r="C67">
        <v>1900</v>
      </c>
      <c r="D67" s="13">
        <v>1.0374302856645579</v>
      </c>
      <c r="E67" s="13">
        <v>0.94883146518398553</v>
      </c>
      <c r="F67" s="13">
        <v>0.88226527617988293</v>
      </c>
      <c r="G67" s="13">
        <v>1.3306760936362456</v>
      </c>
      <c r="H67" s="13">
        <v>1.1185466722240482</v>
      </c>
      <c r="I67" s="13">
        <v>1.0447826684803374</v>
      </c>
      <c r="J67" s="13">
        <v>1.1402529208056889</v>
      </c>
      <c r="K67" s="13">
        <v>1.4305044892375338</v>
      </c>
      <c r="L67" s="13">
        <v>1.6877160595366114</v>
      </c>
      <c r="M67" s="13">
        <v>1.5688096843927528</v>
      </c>
      <c r="N67" s="13">
        <v>1.5992202829456414</v>
      </c>
      <c r="O67" s="13">
        <v>1.8291548400608291</v>
      </c>
      <c r="P67" s="13">
        <v>1.9288788480302412</v>
      </c>
      <c r="Q67" s="13">
        <v>1.8927163420386939</v>
      </c>
      <c r="R67" s="13">
        <v>1.7405787918891564</v>
      </c>
      <c r="S67" s="13">
        <v>1.579932380504141</v>
      </c>
      <c r="T67" s="13">
        <v>1.4315574268668956</v>
      </c>
      <c r="U67" s="13">
        <v>1.3198812094602659</v>
      </c>
      <c r="V67" s="13">
        <v>1.2448492590824027</v>
      </c>
      <c r="W67" s="13">
        <v>1.1758283420256883</v>
      </c>
    </row>
    <row r="68" spans="3:23">
      <c r="C68">
        <v>1905</v>
      </c>
      <c r="D68" s="13">
        <v>1.0392958919251294</v>
      </c>
      <c r="E68" s="13">
        <v>0.96705455336057933</v>
      </c>
      <c r="F68" s="13">
        <v>0.87210331287120846</v>
      </c>
      <c r="G68" s="13">
        <v>0.95518338600233887</v>
      </c>
      <c r="H68" s="13">
        <v>1.0408870177597922</v>
      </c>
      <c r="I68" s="13">
        <v>1.0608803469780372</v>
      </c>
      <c r="J68" s="13">
        <v>1.3393344401028942</v>
      </c>
      <c r="K68" s="13">
        <v>1.7215799505431422</v>
      </c>
      <c r="L68" s="13">
        <v>1.4694062268071357</v>
      </c>
      <c r="M68" s="13">
        <v>1.4778569770859284</v>
      </c>
      <c r="N68" s="13">
        <v>1.7017530829134948</v>
      </c>
      <c r="O68" s="13">
        <v>1.9555026390778991</v>
      </c>
      <c r="P68" s="13">
        <v>2.019099846523245</v>
      </c>
      <c r="Q68" s="13">
        <v>1.9689508680272325</v>
      </c>
      <c r="R68" s="13">
        <v>1.8130309715935022</v>
      </c>
      <c r="S68" s="13">
        <v>1.6290603784583093</v>
      </c>
      <c r="T68" s="13">
        <v>1.4590629521130498</v>
      </c>
      <c r="U68" s="13">
        <v>1.3372894882746444</v>
      </c>
      <c r="V68" s="13">
        <v>1.225291376458836</v>
      </c>
      <c r="W68" s="13"/>
    </row>
    <row r="69" spans="3:23">
      <c r="C69">
        <v>1910</v>
      </c>
      <c r="D69" s="13">
        <v>1.0448538714869418</v>
      </c>
      <c r="E69" s="13">
        <v>0.95992432059840982</v>
      </c>
      <c r="F69" s="13">
        <v>0.92698764576996129</v>
      </c>
      <c r="G69" s="13">
        <v>0.93870678447212896</v>
      </c>
      <c r="H69" s="13">
        <v>1.0861363420939518</v>
      </c>
      <c r="I69" s="13">
        <v>1.3168405983289553</v>
      </c>
      <c r="J69" s="13">
        <v>1.8320177891712206</v>
      </c>
      <c r="K69" s="13">
        <v>1.3273120248304462</v>
      </c>
      <c r="L69" s="13">
        <v>1.3429637085842114</v>
      </c>
      <c r="M69" s="13">
        <v>1.5398567081498997</v>
      </c>
      <c r="N69" s="13">
        <v>1.8008183863559264</v>
      </c>
      <c r="O69" s="13">
        <v>1.9804345059341348</v>
      </c>
      <c r="P69" s="13">
        <v>2.0636303453825207</v>
      </c>
      <c r="Q69" s="13">
        <v>1.9893955998256487</v>
      </c>
      <c r="R69" s="13">
        <v>1.8131064852989431</v>
      </c>
      <c r="S69" s="13">
        <v>1.6289912251913876</v>
      </c>
      <c r="T69" s="13">
        <v>1.4647312888525741</v>
      </c>
      <c r="U69" s="13">
        <v>1.3103185300683386</v>
      </c>
      <c r="V69" s="13"/>
      <c r="W69" s="13"/>
    </row>
    <row r="70" spans="3:23">
      <c r="C70">
        <v>1915</v>
      </c>
      <c r="D70" s="13">
        <v>1.033112843705964</v>
      </c>
      <c r="E70" s="13">
        <v>1.017239915494486</v>
      </c>
      <c r="F70" s="13">
        <v>0.9700768865655347</v>
      </c>
      <c r="G70" s="13">
        <v>1.0267995317311704</v>
      </c>
      <c r="H70" s="13">
        <v>1.4020963994534315</v>
      </c>
      <c r="I70" s="13">
        <v>2.0143014727499504</v>
      </c>
      <c r="J70" s="13">
        <v>1.3157660733117387</v>
      </c>
      <c r="K70" s="13">
        <v>1.2243068329273579</v>
      </c>
      <c r="L70" s="13">
        <v>1.4124781089865892</v>
      </c>
      <c r="M70" s="13">
        <v>1.6551714545359235</v>
      </c>
      <c r="N70" s="13">
        <v>1.8324730886695242</v>
      </c>
      <c r="O70" s="13">
        <v>2.0458355350036097</v>
      </c>
      <c r="P70" s="13">
        <v>2.0674631416614977</v>
      </c>
      <c r="Q70" s="13">
        <v>1.9606081883083677</v>
      </c>
      <c r="R70" s="13">
        <v>1.7902773587338709</v>
      </c>
      <c r="S70" s="13">
        <v>1.617472681906492</v>
      </c>
      <c r="T70" s="13">
        <v>1.4454089028479316</v>
      </c>
      <c r="U70" s="13"/>
      <c r="V70" s="13"/>
      <c r="W70" s="13"/>
    </row>
    <row r="71" spans="3:23">
      <c r="C71">
        <v>1920</v>
      </c>
      <c r="D71" s="13">
        <v>1.0576026112414609</v>
      </c>
      <c r="E71" s="13">
        <v>1.0538862075484925</v>
      </c>
      <c r="F71" s="13">
        <v>1.0183236118184051</v>
      </c>
      <c r="G71" s="13">
        <v>1.2106318632971855</v>
      </c>
      <c r="H71" s="13">
        <v>2.2958774268591364</v>
      </c>
      <c r="I71" s="13">
        <v>1.3540957241858771</v>
      </c>
      <c r="J71" s="13">
        <v>1.1948982455711623</v>
      </c>
      <c r="K71" s="13">
        <v>1.3401465626108084</v>
      </c>
      <c r="L71" s="13">
        <v>1.573798141162807</v>
      </c>
      <c r="M71" s="13">
        <v>1.7164459168261974</v>
      </c>
      <c r="N71" s="13">
        <v>1.9419495418469324</v>
      </c>
      <c r="O71" s="13">
        <v>2.051615026551143</v>
      </c>
      <c r="P71" s="13">
        <v>2.0271394777405614</v>
      </c>
      <c r="Q71" s="13">
        <v>1.9147644449155627</v>
      </c>
      <c r="R71" s="13">
        <v>1.7676009579419676</v>
      </c>
      <c r="S71" s="13">
        <v>1.5915298628284762</v>
      </c>
      <c r="T71" s="13"/>
      <c r="U71" s="13"/>
      <c r="V71" s="13"/>
      <c r="W71" s="13"/>
    </row>
    <row r="72" spans="3:23">
      <c r="C72">
        <v>1925</v>
      </c>
      <c r="D72" s="13">
        <v>1.0649685510360503</v>
      </c>
      <c r="E72" s="13">
        <v>1.0805298465008373</v>
      </c>
      <c r="F72" s="13">
        <v>1.085757370487241</v>
      </c>
      <c r="G72" s="13">
        <v>1.3616416456544853</v>
      </c>
      <c r="H72" s="13">
        <v>1.4163389814957363</v>
      </c>
      <c r="I72" s="13">
        <v>1.2571012392150551</v>
      </c>
      <c r="J72" s="13">
        <v>1.4047465402434807</v>
      </c>
      <c r="K72" s="13">
        <v>1.5545986073812395</v>
      </c>
      <c r="L72" s="13">
        <v>1.6882931718423346</v>
      </c>
      <c r="M72" s="13">
        <v>1.9575850319888468</v>
      </c>
      <c r="N72" s="13">
        <v>2.0780562028670975</v>
      </c>
      <c r="O72" s="13">
        <v>2.1267848623678165</v>
      </c>
      <c r="P72" s="13">
        <v>2.0547060395227712</v>
      </c>
      <c r="Q72" s="13">
        <v>1.9489895125367267</v>
      </c>
      <c r="R72" s="13">
        <v>1.7605480087300662</v>
      </c>
      <c r="S72" s="13"/>
      <c r="T72" s="13"/>
      <c r="U72" s="13"/>
      <c r="V72" s="13"/>
      <c r="W72" s="13"/>
    </row>
    <row r="73" spans="3:23">
      <c r="C73">
        <v>1930</v>
      </c>
      <c r="D73" s="13">
        <v>1.077898694867909</v>
      </c>
      <c r="E73" s="13">
        <v>1.1106079164594935</v>
      </c>
      <c r="F73" s="13">
        <v>1.1517626438794013</v>
      </c>
      <c r="G73" s="13">
        <v>1.2409400082551438</v>
      </c>
      <c r="H73" s="13">
        <v>1.3628040104416388</v>
      </c>
      <c r="I73" s="13">
        <v>1.5486646681825107</v>
      </c>
      <c r="J73" s="13">
        <v>1.6225811741275886</v>
      </c>
      <c r="K73" s="13">
        <v>1.6836102491466325</v>
      </c>
      <c r="L73" s="13">
        <v>2.1043946586035016</v>
      </c>
      <c r="M73" s="13">
        <v>2.1810765246761852</v>
      </c>
      <c r="N73" s="13">
        <v>2.2280015799541348</v>
      </c>
      <c r="O73" s="13">
        <v>2.1787963529513728</v>
      </c>
      <c r="P73" s="13">
        <v>2.1502519792110948</v>
      </c>
      <c r="Q73" s="13">
        <v>1.9900487860256442</v>
      </c>
      <c r="R73" s="13"/>
      <c r="S73" s="13"/>
      <c r="T73" s="13"/>
      <c r="U73" s="13"/>
      <c r="V73" s="13"/>
      <c r="W73" s="13"/>
    </row>
    <row r="74" spans="3:23">
      <c r="C74">
        <v>1935</v>
      </c>
      <c r="D74" s="13">
        <v>1.1039354330394886</v>
      </c>
      <c r="E74" s="13">
        <v>1.1779456146859622</v>
      </c>
      <c r="F74" s="13">
        <v>1.219726106607117</v>
      </c>
      <c r="G74" s="13">
        <v>1.3173773417986179</v>
      </c>
      <c r="H74" s="13">
        <v>1.8017540935328065</v>
      </c>
      <c r="I74" s="13">
        <v>1.8266208832554398</v>
      </c>
      <c r="J74" s="13">
        <v>1.7652166684414961</v>
      </c>
      <c r="K74" s="13">
        <v>2.1619679727840118</v>
      </c>
      <c r="L74" s="13">
        <v>2.2302118380378664</v>
      </c>
      <c r="M74" s="13">
        <v>2.2338331124697031</v>
      </c>
      <c r="N74" s="13">
        <v>2.1601878524950942</v>
      </c>
      <c r="O74" s="13">
        <v>2.2042391465419553</v>
      </c>
      <c r="P74" s="13">
        <v>2.1201694129215101</v>
      </c>
      <c r="Q74" s="13"/>
      <c r="R74" s="13"/>
      <c r="S74" s="13"/>
      <c r="T74" s="13"/>
      <c r="U74" s="13"/>
      <c r="V74" s="13"/>
      <c r="W74" s="13"/>
    </row>
    <row r="75" spans="3:23">
      <c r="C75">
        <v>1940</v>
      </c>
      <c r="D75" s="13">
        <v>1.0940983229456098</v>
      </c>
      <c r="E75" s="13">
        <v>1.2245551206413827</v>
      </c>
      <c r="F75" s="13">
        <v>1.2230279118499214</v>
      </c>
      <c r="G75" s="13">
        <v>1.7950673486823265</v>
      </c>
      <c r="H75" s="13">
        <v>2.2185510870418423</v>
      </c>
      <c r="I75" s="13">
        <v>2.0257282339670866</v>
      </c>
      <c r="J75" s="13">
        <v>2.35011599787547</v>
      </c>
      <c r="K75" s="13">
        <v>2.3604076141611805</v>
      </c>
      <c r="L75" s="13">
        <v>2.3227778521217699</v>
      </c>
      <c r="M75" s="13">
        <v>2.1622382933414266</v>
      </c>
      <c r="N75" s="13">
        <v>2.2624636215255673</v>
      </c>
      <c r="O75" s="13">
        <v>2.188732049704027</v>
      </c>
      <c r="P75" s="13"/>
      <c r="Q75" s="13"/>
      <c r="R75" s="13"/>
      <c r="S75" s="13"/>
      <c r="T75" s="13"/>
      <c r="U75" s="13"/>
      <c r="V75" s="13"/>
      <c r="W75" s="13"/>
    </row>
    <row r="76" spans="3:23">
      <c r="C76">
        <v>1945</v>
      </c>
      <c r="D76" s="13">
        <v>1.1056733989811376</v>
      </c>
      <c r="E76" s="13">
        <v>1.2249568474032124</v>
      </c>
      <c r="F76" s="13">
        <v>1.4192915801687158</v>
      </c>
      <c r="G76" s="13">
        <v>2.1607081010267262</v>
      </c>
      <c r="H76" s="13">
        <v>2.4211006776018613</v>
      </c>
      <c r="I76" s="13">
        <v>2.4449236579911227</v>
      </c>
      <c r="J76" s="13">
        <v>2.3203504083901998</v>
      </c>
      <c r="K76" s="13">
        <v>2.2273108702855371</v>
      </c>
      <c r="L76" s="13">
        <v>2.1009671057791328</v>
      </c>
      <c r="M76" s="13">
        <v>2.1875318727325586</v>
      </c>
      <c r="N76" s="13">
        <v>2.1311185843591653</v>
      </c>
      <c r="O76" s="13"/>
      <c r="P76" s="13"/>
      <c r="Q76" s="13"/>
      <c r="R76" s="13"/>
      <c r="S76" s="13"/>
      <c r="T76" s="13"/>
      <c r="U76" s="13"/>
      <c r="V76" s="13"/>
      <c r="W76" s="13"/>
    </row>
    <row r="77" spans="3:23">
      <c r="C77">
        <v>1950</v>
      </c>
      <c r="D77" s="13">
        <v>1.0773451136673766</v>
      </c>
      <c r="E77" s="13">
        <v>1.3541226755688962</v>
      </c>
      <c r="F77" s="13">
        <v>1.5874237609731707</v>
      </c>
      <c r="G77" s="13">
        <v>2.3430852306341117</v>
      </c>
      <c r="H77" s="13">
        <v>2.84464173955095</v>
      </c>
      <c r="I77" s="13">
        <v>2.7795200553830219</v>
      </c>
      <c r="J77" s="13">
        <v>2.6206014244483629</v>
      </c>
      <c r="K77" s="13">
        <v>2.322493423950148</v>
      </c>
      <c r="L77" s="13">
        <v>2.4468018667243685</v>
      </c>
      <c r="M77" s="13">
        <v>2.310753920571158</v>
      </c>
      <c r="N77" s="13"/>
      <c r="O77" s="13"/>
      <c r="P77" s="13"/>
      <c r="Q77" s="13"/>
      <c r="R77" s="13"/>
      <c r="S77" s="13"/>
      <c r="T77" s="13"/>
      <c r="U77" s="13"/>
      <c r="V77" s="13"/>
      <c r="W77" s="13"/>
    </row>
    <row r="78" spans="3:23">
      <c r="C78">
        <v>1955</v>
      </c>
      <c r="D78" s="13">
        <v>1.1501779835460124</v>
      </c>
      <c r="E78" s="13">
        <v>1.4308907056928357</v>
      </c>
      <c r="F78" s="13">
        <v>1.6250352367764294</v>
      </c>
      <c r="G78" s="13">
        <v>2.5223811358582524</v>
      </c>
      <c r="H78" s="13">
        <v>3.1305822752781469</v>
      </c>
      <c r="I78" s="13">
        <v>3.03796315558139</v>
      </c>
      <c r="J78" s="13">
        <v>2.6274809951619109</v>
      </c>
      <c r="K78" s="13">
        <v>2.7179305279519808</v>
      </c>
      <c r="L78" s="13">
        <v>2.4837041735824843</v>
      </c>
      <c r="M78" s="13"/>
      <c r="N78" s="13"/>
      <c r="O78" s="13"/>
      <c r="P78" s="13"/>
      <c r="Q78" s="13"/>
      <c r="R78" s="13"/>
      <c r="S78" s="13"/>
      <c r="T78" s="13"/>
      <c r="U78" s="13"/>
      <c r="V78" s="13"/>
      <c r="W78" s="13"/>
    </row>
    <row r="79" spans="3:23">
      <c r="C79">
        <v>1960</v>
      </c>
      <c r="D79" s="13">
        <v>1.2277329328778572</v>
      </c>
      <c r="E79" s="13">
        <v>1.4834223357847574</v>
      </c>
      <c r="F79" s="13">
        <v>1.6573591498052975</v>
      </c>
      <c r="G79" s="13">
        <v>2.5614156300617417</v>
      </c>
      <c r="H79" s="13">
        <v>3.2550216341540121</v>
      </c>
      <c r="I79" s="13">
        <v>2.9165120420577537</v>
      </c>
      <c r="J79" s="13">
        <v>3.0368181186183203</v>
      </c>
      <c r="K79" s="13">
        <v>2.6321456566242314</v>
      </c>
      <c r="L79" s="13"/>
      <c r="M79" s="13"/>
      <c r="N79" s="13"/>
      <c r="O79" s="13"/>
      <c r="P79" s="13"/>
      <c r="Q79" s="13"/>
      <c r="R79" s="13"/>
      <c r="S79" s="13"/>
      <c r="T79" s="13"/>
      <c r="U79" s="13"/>
      <c r="V79" s="13"/>
      <c r="W79" s="13"/>
    </row>
    <row r="80" spans="3:23">
      <c r="C80">
        <v>1965</v>
      </c>
      <c r="D80" s="13">
        <v>1.2553881078983751</v>
      </c>
      <c r="E80" s="13">
        <v>1.517438019308704</v>
      </c>
      <c r="F80" s="13">
        <v>1.6720882916698199</v>
      </c>
      <c r="G80" s="13">
        <v>2.5151246019517894</v>
      </c>
      <c r="H80" s="13">
        <v>3.0786426343877964</v>
      </c>
      <c r="I80" s="13">
        <v>3.1509668516917451</v>
      </c>
      <c r="J80" s="13">
        <v>2.8292115345732474</v>
      </c>
      <c r="K80" s="13"/>
      <c r="L80" s="13"/>
      <c r="M80" s="13"/>
      <c r="N80" s="13"/>
      <c r="O80" s="13"/>
      <c r="P80" s="13"/>
      <c r="Q80" s="13"/>
      <c r="R80" s="13"/>
      <c r="S80" s="13"/>
      <c r="T80" s="13"/>
      <c r="U80" s="13"/>
      <c r="V80" s="13"/>
      <c r="W80" s="13"/>
    </row>
    <row r="81" spans="3:23">
      <c r="C81">
        <v>1970</v>
      </c>
      <c r="D81" s="13">
        <v>1.282233860392016</v>
      </c>
      <c r="E81" s="13">
        <v>1.5297015541192407</v>
      </c>
      <c r="F81" s="13">
        <v>1.6425829908213743</v>
      </c>
      <c r="G81" s="13">
        <v>2.4184101705405059</v>
      </c>
      <c r="H81" s="13">
        <v>3.2725663103459217</v>
      </c>
      <c r="I81" s="13">
        <v>3.06244583357975</v>
      </c>
      <c r="J81" s="13"/>
      <c r="K81" s="13"/>
      <c r="L81" s="13"/>
      <c r="M81" s="13"/>
      <c r="N81" s="13"/>
      <c r="O81" s="13"/>
      <c r="P81" s="13"/>
      <c r="Q81" s="13"/>
      <c r="R81" s="13"/>
      <c r="S81" s="13"/>
      <c r="T81" s="13"/>
      <c r="U81" s="13"/>
      <c r="V81" s="13"/>
      <c r="W81" s="13"/>
    </row>
    <row r="82" spans="3:23">
      <c r="C82">
        <v>1975</v>
      </c>
      <c r="D82" s="13">
        <v>1.2896587738217882</v>
      </c>
      <c r="E82" s="13">
        <v>1.5367182686655254</v>
      </c>
      <c r="F82" s="13">
        <v>1.6910441041033168</v>
      </c>
      <c r="G82" s="13">
        <v>2.5126001646514653</v>
      </c>
      <c r="H82" s="13">
        <v>3.3217601887441708</v>
      </c>
      <c r="I82" s="13"/>
      <c r="J82" s="13"/>
      <c r="K82" s="13"/>
      <c r="L82" s="13"/>
      <c r="M82" s="13"/>
      <c r="N82" s="13"/>
      <c r="O82" s="13"/>
      <c r="P82" s="13"/>
      <c r="Q82" s="13"/>
      <c r="R82" s="13"/>
      <c r="S82" s="13"/>
      <c r="T82" s="13"/>
      <c r="U82" s="13"/>
      <c r="V82" s="13"/>
      <c r="W82" s="13"/>
    </row>
    <row r="83" spans="3:23">
      <c r="C83">
        <v>1980</v>
      </c>
      <c r="D83" s="13">
        <v>1.2822108811976178</v>
      </c>
      <c r="E83" s="13">
        <v>1.5391530487987044</v>
      </c>
      <c r="F83" s="13">
        <v>1.6658474384864645</v>
      </c>
      <c r="G83" s="13">
        <v>2.358717312676549</v>
      </c>
      <c r="H83" s="13"/>
      <c r="I83" s="13"/>
      <c r="J83" s="13"/>
      <c r="K83" s="13"/>
      <c r="L83" s="13"/>
      <c r="M83" s="13"/>
      <c r="N83" s="13"/>
      <c r="O83" s="13"/>
      <c r="P83" s="13"/>
      <c r="Q83" s="13"/>
      <c r="R83" s="13"/>
      <c r="S83" s="13"/>
      <c r="T83" s="13"/>
      <c r="U83" s="13"/>
      <c r="V83" s="13"/>
      <c r="W83" s="13"/>
    </row>
    <row r="84" spans="3:23">
      <c r="C84">
        <v>1985</v>
      </c>
      <c r="D84" s="13">
        <v>1.296287539016024</v>
      </c>
      <c r="E84" s="13">
        <v>1.5157715070203064</v>
      </c>
      <c r="F84" s="13">
        <v>1.6058839427421721</v>
      </c>
      <c r="G84" s="13"/>
      <c r="H84" s="13"/>
      <c r="I84" s="13"/>
      <c r="J84" s="13"/>
      <c r="K84" s="13"/>
      <c r="L84" s="13"/>
      <c r="M84" s="13"/>
      <c r="N84" s="13"/>
      <c r="O84" s="13"/>
      <c r="P84" s="13"/>
      <c r="Q84" s="13"/>
      <c r="R84" s="13"/>
      <c r="S84" s="13"/>
      <c r="T84" s="13"/>
      <c r="U84" s="13"/>
      <c r="V84" s="13"/>
      <c r="W84" s="13"/>
    </row>
    <row r="85" spans="3:23">
      <c r="C85">
        <v>1990</v>
      </c>
      <c r="D85" s="13">
        <v>1.2832539700364309</v>
      </c>
      <c r="E85" s="13">
        <v>1.4339756661741758</v>
      </c>
      <c r="F85" s="13"/>
      <c r="G85" s="13"/>
      <c r="H85" s="13"/>
      <c r="I85" s="13"/>
      <c r="J85" s="13"/>
      <c r="K85" s="13"/>
      <c r="L85" s="13"/>
      <c r="M85" s="13"/>
      <c r="N85" s="13"/>
      <c r="O85" s="13"/>
      <c r="P85" s="13"/>
      <c r="Q85" s="13"/>
      <c r="R85" s="13"/>
      <c r="S85" s="13"/>
      <c r="T85" s="13"/>
      <c r="U85" s="13"/>
      <c r="V85" s="13"/>
      <c r="W85" s="13"/>
    </row>
    <row r="86" spans="3:23">
      <c r="C86">
        <v>1995</v>
      </c>
      <c r="D86" s="13">
        <v>1.255999683332252</v>
      </c>
      <c r="E86" s="13"/>
      <c r="F86" s="13"/>
      <c r="G86" s="13"/>
      <c r="H86" s="13"/>
      <c r="I86" s="13"/>
      <c r="J86" s="13"/>
      <c r="K86" s="13"/>
      <c r="L86" s="13"/>
      <c r="M86" s="13"/>
      <c r="N86" s="13"/>
      <c r="O86" s="13"/>
      <c r="P86" s="13"/>
      <c r="Q86" s="13"/>
      <c r="R86" s="13"/>
      <c r="S86" s="13"/>
      <c r="T86" s="13"/>
      <c r="U86" s="13"/>
      <c r="V86" s="13"/>
      <c r="W86" s="13"/>
    </row>
  </sheetData>
  <phoneticPr fontId="2" type="noConversion"/>
  <pageMargins left="0.75" right="0.75" top="1" bottom="1" header="0.5" footer="0.5"/>
  <pageSetup paperSize="9" scale="62" orientation="portrait" horizontalDpi="4294967292" verticalDpi="4294967292"/>
  <drawing r:id="rId1"/>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workbookViewId="0">
      <selection activeCell="A2" sqref="A2"/>
    </sheetView>
  </sheetViews>
  <sheetFormatPr baseColWidth="10" defaultColWidth="8.83203125" defaultRowHeight="12" x14ac:dyDescent="0"/>
  <cols>
    <col min="4" max="10" width="11.6640625" customWidth="1"/>
    <col min="12" max="12" width="14.1640625" customWidth="1"/>
  </cols>
  <sheetData>
    <row r="1" spans="1:10">
      <c r="A1" s="14" t="s">
        <v>393</v>
      </c>
    </row>
    <row r="2" spans="1:10">
      <c r="A2" s="14"/>
    </row>
    <row r="4" spans="1:10">
      <c r="B4" s="7"/>
      <c r="C4" s="7"/>
      <c r="D4" s="8" t="s">
        <v>381</v>
      </c>
      <c r="E4" s="8" t="s">
        <v>382</v>
      </c>
      <c r="F4" s="8" t="s">
        <v>383</v>
      </c>
      <c r="G4" s="8" t="s">
        <v>384</v>
      </c>
      <c r="H4" s="8" t="s">
        <v>385</v>
      </c>
      <c r="I4" s="8" t="s">
        <v>386</v>
      </c>
      <c r="J4" s="8" t="s">
        <v>445</v>
      </c>
    </row>
    <row r="5" spans="1:10">
      <c r="B5" s="18"/>
      <c r="C5" s="18"/>
      <c r="D5" s="19"/>
      <c r="E5" s="19"/>
      <c r="F5" s="19"/>
      <c r="G5" s="19"/>
      <c r="H5" s="19"/>
      <c r="I5" s="19"/>
      <c r="J5" s="19"/>
    </row>
    <row r="6" spans="1:10">
      <c r="B6" t="s">
        <v>387</v>
      </c>
      <c r="C6" t="s">
        <v>388</v>
      </c>
      <c r="D6">
        <f t="shared" ref="D6:I6" si="0">D8-D7</f>
        <v>184</v>
      </c>
      <c r="E6">
        <f t="shared" si="0"/>
        <v>180</v>
      </c>
      <c r="F6">
        <f t="shared" si="0"/>
        <v>149</v>
      </c>
      <c r="G6">
        <f t="shared" si="0"/>
        <v>94</v>
      </c>
      <c r="H6">
        <f t="shared" si="0"/>
        <v>84</v>
      </c>
      <c r="I6">
        <f t="shared" si="0"/>
        <v>62</v>
      </c>
      <c r="J6">
        <f>SUM(D6:I6)</f>
        <v>753</v>
      </c>
    </row>
    <row r="7" spans="1:10">
      <c r="B7" t="s">
        <v>402</v>
      </c>
      <c r="C7" t="s">
        <v>343</v>
      </c>
      <c r="D7" s="69">
        <v>8</v>
      </c>
      <c r="E7" s="69">
        <v>1.5</v>
      </c>
      <c r="F7" s="69">
        <v>2.5</v>
      </c>
      <c r="G7" s="69">
        <v>11</v>
      </c>
      <c r="H7" s="69">
        <v>12</v>
      </c>
      <c r="I7" s="69">
        <v>0</v>
      </c>
      <c r="J7" s="69">
        <f>SUM(D7:I7)</f>
        <v>35</v>
      </c>
    </row>
    <row r="8" spans="1:10">
      <c r="B8" t="s">
        <v>402</v>
      </c>
      <c r="C8" t="s">
        <v>389</v>
      </c>
      <c r="D8">
        <v>192</v>
      </c>
      <c r="E8">
        <v>181.5</v>
      </c>
      <c r="F8">
        <v>151.5</v>
      </c>
      <c r="G8">
        <v>105</v>
      </c>
      <c r="H8">
        <v>96</v>
      </c>
      <c r="I8">
        <v>62</v>
      </c>
      <c r="J8">
        <f>SUM(D8:I8)</f>
        <v>788</v>
      </c>
    </row>
    <row r="10" spans="1:10">
      <c r="B10" t="s">
        <v>390</v>
      </c>
      <c r="C10" t="s">
        <v>388</v>
      </c>
      <c r="D10" s="11">
        <f>D$8*$J6/$J$8</f>
        <v>183.4720812182741</v>
      </c>
      <c r="E10" s="11">
        <f t="shared" ref="E10:I11" si="1">E$8*$J6/$J$8</f>
        <v>173.43845177664974</v>
      </c>
      <c r="F10" s="11">
        <f t="shared" si="1"/>
        <v>144.77093908629442</v>
      </c>
      <c r="G10" s="11">
        <f t="shared" si="1"/>
        <v>100.33629441624366</v>
      </c>
      <c r="H10" s="11">
        <f t="shared" si="1"/>
        <v>91.736040609137049</v>
      </c>
      <c r="I10" s="11">
        <f t="shared" si="1"/>
        <v>59.246192893401016</v>
      </c>
      <c r="J10">
        <f>SUM(D10:I10)</f>
        <v>753</v>
      </c>
    </row>
    <row r="11" spans="1:10">
      <c r="C11" t="s">
        <v>343</v>
      </c>
      <c r="D11" s="11">
        <f>D$8*$J7/$J$8</f>
        <v>8.527918781725889</v>
      </c>
      <c r="E11" s="11">
        <f t="shared" si="1"/>
        <v>8.061548223350254</v>
      </c>
      <c r="F11" s="11">
        <f t="shared" si="1"/>
        <v>6.7290609137055837</v>
      </c>
      <c r="G11" s="11">
        <f t="shared" si="1"/>
        <v>4.6637055837563448</v>
      </c>
      <c r="H11" s="11">
        <f t="shared" si="1"/>
        <v>4.2639593908629445</v>
      </c>
      <c r="I11" s="11">
        <f t="shared" si="1"/>
        <v>2.7538071065989849</v>
      </c>
      <c r="J11">
        <f>SUM(D11:I11)</f>
        <v>35</v>
      </c>
    </row>
    <row r="12" spans="1:10">
      <c r="C12" t="s">
        <v>389</v>
      </c>
      <c r="D12" s="11">
        <f t="shared" ref="D12:I12" si="2">D10+D11</f>
        <v>192</v>
      </c>
      <c r="E12" s="11">
        <f t="shared" si="2"/>
        <v>181.5</v>
      </c>
      <c r="F12" s="11">
        <f t="shared" si="2"/>
        <v>151.5</v>
      </c>
      <c r="G12" s="11">
        <f t="shared" si="2"/>
        <v>105</v>
      </c>
      <c r="H12" s="11">
        <f t="shared" si="2"/>
        <v>96</v>
      </c>
      <c r="I12" s="11">
        <f t="shared" si="2"/>
        <v>62</v>
      </c>
      <c r="J12" s="11">
        <f>SUM(D12:I12)</f>
        <v>788</v>
      </c>
    </row>
    <row r="13" spans="1:10">
      <c r="D13" s="11"/>
      <c r="E13" s="11"/>
      <c r="F13" s="11"/>
      <c r="G13" s="11"/>
      <c r="H13" s="11"/>
      <c r="I13" s="11"/>
    </row>
    <row r="14" spans="1:10">
      <c r="B14" t="s">
        <v>391</v>
      </c>
      <c r="C14" t="s">
        <v>388</v>
      </c>
      <c r="D14" s="11">
        <f>D6-D10</f>
        <v>0.52791878172590145</v>
      </c>
      <c r="E14" s="11">
        <f t="shared" ref="E14:J14" si="3">E6-E10</f>
        <v>6.5615482233502576</v>
      </c>
      <c r="F14" s="11">
        <f t="shared" si="3"/>
        <v>4.229060913705581</v>
      </c>
      <c r="G14" s="11">
        <f t="shared" si="3"/>
        <v>-6.3362944162436605</v>
      </c>
      <c r="H14" s="11">
        <f t="shared" si="3"/>
        <v>-7.7360406091370493</v>
      </c>
      <c r="I14" s="11">
        <f t="shared" si="3"/>
        <v>2.753807106598984</v>
      </c>
      <c r="J14" s="11">
        <f t="shared" si="3"/>
        <v>0</v>
      </c>
    </row>
    <row r="15" spans="1:10">
      <c r="C15" t="s">
        <v>343</v>
      </c>
      <c r="D15" s="11">
        <f t="shared" ref="D15:J16" si="4">D7-D11</f>
        <v>-0.52791878172588902</v>
      </c>
      <c r="E15" s="11">
        <f t="shared" si="4"/>
        <v>-6.561548223350254</v>
      </c>
      <c r="F15" s="11">
        <f t="shared" si="4"/>
        <v>-4.2290609137055837</v>
      </c>
      <c r="G15" s="11">
        <f t="shared" si="4"/>
        <v>6.3362944162436552</v>
      </c>
      <c r="H15" s="11">
        <f t="shared" si="4"/>
        <v>7.7360406091370555</v>
      </c>
      <c r="I15" s="11">
        <f t="shared" si="4"/>
        <v>-2.7538071065989849</v>
      </c>
      <c r="J15" s="11">
        <f t="shared" si="4"/>
        <v>0</v>
      </c>
    </row>
    <row r="16" spans="1:10">
      <c r="C16" t="s">
        <v>389</v>
      </c>
      <c r="D16" s="11">
        <f t="shared" si="4"/>
        <v>0</v>
      </c>
      <c r="E16" s="11">
        <f t="shared" si="4"/>
        <v>0</v>
      </c>
      <c r="F16" s="11">
        <f t="shared" si="4"/>
        <v>0</v>
      </c>
      <c r="G16" s="11">
        <f t="shared" si="4"/>
        <v>0</v>
      </c>
      <c r="H16" s="11">
        <f t="shared" si="4"/>
        <v>0</v>
      </c>
      <c r="I16" s="11">
        <f t="shared" si="4"/>
        <v>0</v>
      </c>
      <c r="J16" s="11">
        <f t="shared" si="4"/>
        <v>0</v>
      </c>
    </row>
    <row r="17" spans="2:12">
      <c r="D17" s="11"/>
      <c r="E17" s="11"/>
      <c r="F17" s="11"/>
      <c r="G17" s="11"/>
      <c r="H17" s="11"/>
      <c r="I17" s="11"/>
      <c r="J17" s="11"/>
    </row>
    <row r="18" spans="2:12">
      <c r="B18" t="s">
        <v>392</v>
      </c>
      <c r="C18" t="s">
        <v>388</v>
      </c>
      <c r="D18" s="12">
        <f>D14*D14/D10</f>
        <v>1.5190226123144954E-3</v>
      </c>
      <c r="E18" s="12">
        <f t="shared" ref="E18:I19" si="5">E14*E14/E10</f>
        <v>0.2482374274350351</v>
      </c>
      <c r="F18" s="12">
        <f t="shared" si="5"/>
        <v>0.12353968499970493</v>
      </c>
      <c r="G18" s="12">
        <f t="shared" si="5"/>
        <v>0.40014061873527634</v>
      </c>
      <c r="H18" s="12">
        <f t="shared" si="5"/>
        <v>0.65237527049163646</v>
      </c>
      <c r="I18" s="12">
        <f t="shared" si="5"/>
        <v>0.12799900229875752</v>
      </c>
      <c r="J18" s="13">
        <f>SUM(D18:I18)</f>
        <v>1.553811026572725</v>
      </c>
    </row>
    <row r="19" spans="2:12">
      <c r="C19" t="s">
        <v>343</v>
      </c>
      <c r="D19" s="12">
        <f>D15*D15/D11</f>
        <v>3.2680686487793167E-2</v>
      </c>
      <c r="E19" s="12">
        <f t="shared" si="5"/>
        <v>5.3406509388166059</v>
      </c>
      <c r="F19" s="12">
        <f t="shared" si="5"/>
        <v>2.6578680801365127</v>
      </c>
      <c r="G19" s="12">
        <f t="shared" si="5"/>
        <v>8.6087395973617884</v>
      </c>
      <c r="H19" s="12">
        <f t="shared" si="5"/>
        <v>14.035387962291514</v>
      </c>
      <c r="I19" s="12">
        <f t="shared" si="5"/>
        <v>2.7538071065989849</v>
      </c>
      <c r="J19" s="13">
        <f>SUM(D19:I19)</f>
        <v>33.429134371693202</v>
      </c>
      <c r="L19" s="1" t="s">
        <v>444</v>
      </c>
    </row>
    <row r="20" spans="2:12">
      <c r="C20" t="s">
        <v>389</v>
      </c>
      <c r="D20" s="13">
        <f t="shared" ref="D20:I20" si="6">D18+D19</f>
        <v>3.419970910010766E-2</v>
      </c>
      <c r="E20" s="13">
        <f t="shared" si="6"/>
        <v>5.5888883662516413</v>
      </c>
      <c r="F20" s="13">
        <f t="shared" si="6"/>
        <v>2.7814077651362177</v>
      </c>
      <c r="G20" s="13">
        <f t="shared" si="6"/>
        <v>9.0088802160970651</v>
      </c>
      <c r="H20" s="13">
        <f t="shared" si="6"/>
        <v>14.687763232783151</v>
      </c>
      <c r="I20" s="13">
        <f t="shared" si="6"/>
        <v>2.8818061088977425</v>
      </c>
      <c r="J20" s="13">
        <f>SUM(D18:I19)</f>
        <v>34.982945398265926</v>
      </c>
      <c r="L20" s="15">
        <f>CHITEST(D6:I7,D10:I11)</f>
        <v>1.5164885185063953E-6</v>
      </c>
    </row>
    <row r="24" spans="2:12">
      <c r="B24" t="s">
        <v>1000</v>
      </c>
    </row>
    <row r="25" spans="2:12">
      <c r="B25" t="s">
        <v>473</v>
      </c>
    </row>
    <row r="26" spans="2:12">
      <c r="B26" t="s">
        <v>394</v>
      </c>
    </row>
    <row r="27" spans="2:12">
      <c r="B27" t="s">
        <v>395</v>
      </c>
    </row>
    <row r="28" spans="2:12">
      <c r="B28" t="s">
        <v>999</v>
      </c>
    </row>
    <row r="29" spans="2:12">
      <c r="B29" t="s">
        <v>396</v>
      </c>
    </row>
    <row r="30" spans="2:12">
      <c r="B30" t="s">
        <v>397</v>
      </c>
    </row>
    <row r="31" spans="2:12">
      <c r="B31" t="s">
        <v>398</v>
      </c>
    </row>
    <row r="32" spans="2:12">
      <c r="B32" t="s">
        <v>399</v>
      </c>
    </row>
    <row r="33" spans="2:2">
      <c r="B33" t="s">
        <v>400</v>
      </c>
    </row>
    <row r="34" spans="2:2">
      <c r="B34" t="s">
        <v>401</v>
      </c>
    </row>
    <row r="36" spans="2:2">
      <c r="B36" t="s">
        <v>64</v>
      </c>
    </row>
    <row r="38" spans="2:2">
      <c r="B38" t="s">
        <v>66</v>
      </c>
    </row>
    <row r="40" spans="2:2">
      <c r="B40" t="s">
        <v>474</v>
      </c>
    </row>
    <row r="42" spans="2:2">
      <c r="B42" t="s">
        <v>619</v>
      </c>
    </row>
  </sheetData>
  <phoneticPr fontId="2" type="noConversion"/>
  <pageMargins left="0.75" right="0.75" top="1" bottom="1" header="0.5" footer="0.5"/>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J63"/>
  <sheetViews>
    <sheetView showGridLines="0" workbookViewId="0"/>
  </sheetViews>
  <sheetFormatPr baseColWidth="10" defaultColWidth="8.83203125" defaultRowHeight="12" x14ac:dyDescent="0"/>
  <sheetData>
    <row r="1" spans="1:10">
      <c r="A1" s="14" t="s">
        <v>1156</v>
      </c>
    </row>
    <row r="5" spans="1:10">
      <c r="B5" s="63"/>
      <c r="C5" s="63"/>
      <c r="D5" s="63"/>
      <c r="E5" s="63"/>
      <c r="F5" s="63"/>
      <c r="G5" s="63"/>
      <c r="H5" s="63"/>
      <c r="I5" s="63"/>
      <c r="J5" s="63"/>
    </row>
    <row r="6" spans="1:10">
      <c r="B6" s="63"/>
      <c r="C6" s="63"/>
      <c r="D6" s="63"/>
      <c r="E6" s="63"/>
      <c r="F6" s="63"/>
      <c r="G6" s="63"/>
      <c r="H6" s="63"/>
      <c r="I6" s="63"/>
      <c r="J6" s="63"/>
    </row>
    <row r="7" spans="1:10">
      <c r="B7" s="63"/>
      <c r="C7" s="63"/>
      <c r="D7" s="63"/>
      <c r="E7" s="63"/>
      <c r="F7" s="63"/>
      <c r="G7" s="63"/>
      <c r="H7" s="63"/>
      <c r="I7" s="63"/>
      <c r="J7" s="63"/>
    </row>
    <row r="8" spans="1:10">
      <c r="B8" s="63"/>
      <c r="C8" s="63"/>
      <c r="D8" s="63"/>
      <c r="E8" s="63"/>
      <c r="F8" s="63"/>
      <c r="G8" s="63"/>
      <c r="H8" s="63"/>
      <c r="I8" s="63"/>
      <c r="J8" s="63"/>
    </row>
    <row r="9" spans="1:10">
      <c r="B9" s="63"/>
      <c r="C9" s="63"/>
      <c r="D9" s="63"/>
      <c r="E9" s="63"/>
      <c r="F9" s="63"/>
      <c r="G9" s="63"/>
      <c r="H9" s="63"/>
      <c r="I9" s="63"/>
      <c r="J9" s="63"/>
    </row>
    <row r="10" spans="1:10">
      <c r="B10" s="63"/>
      <c r="C10" s="63"/>
      <c r="D10" s="63"/>
      <c r="E10" s="63"/>
      <c r="F10" s="63"/>
      <c r="G10" s="63"/>
      <c r="H10" s="63"/>
      <c r="I10" s="63"/>
      <c r="J10" s="63"/>
    </row>
    <row r="11" spans="1:10">
      <c r="B11" s="63"/>
      <c r="C11" s="63"/>
      <c r="D11" s="63"/>
      <c r="E11" s="63"/>
      <c r="F11" s="63"/>
      <c r="G11" s="63"/>
      <c r="H11" s="63"/>
      <c r="I11" s="63"/>
      <c r="J11" s="63"/>
    </row>
    <row r="12" spans="1:10">
      <c r="B12" s="63"/>
      <c r="C12" s="63"/>
      <c r="D12" s="63"/>
      <c r="E12" s="63"/>
      <c r="F12" s="63"/>
      <c r="G12" s="63"/>
      <c r="H12" s="63"/>
      <c r="I12" s="63"/>
      <c r="J12" s="63"/>
    </row>
    <row r="13" spans="1:10">
      <c r="B13" s="63"/>
      <c r="C13" s="63"/>
      <c r="D13" s="63"/>
      <c r="E13" s="63"/>
      <c r="F13" s="63"/>
      <c r="G13" s="63"/>
      <c r="H13" s="63"/>
      <c r="I13" s="63"/>
      <c r="J13" s="63"/>
    </row>
    <row r="14" spans="1:10">
      <c r="B14" s="63"/>
      <c r="C14" s="63"/>
      <c r="D14" s="63"/>
      <c r="E14" s="63"/>
      <c r="F14" s="63"/>
      <c r="G14" s="63"/>
      <c r="H14" s="63"/>
      <c r="I14" s="63"/>
      <c r="J14" s="63"/>
    </row>
    <row r="15" spans="1:10">
      <c r="B15" s="63"/>
      <c r="C15" s="63"/>
      <c r="D15" s="63"/>
      <c r="E15" s="63"/>
      <c r="F15" s="63"/>
      <c r="G15" s="63"/>
      <c r="H15" s="63"/>
      <c r="I15" s="63"/>
      <c r="J15" s="63"/>
    </row>
    <row r="16" spans="1:10">
      <c r="B16" s="63"/>
      <c r="C16" s="63"/>
      <c r="D16" s="63"/>
      <c r="E16" s="63"/>
      <c r="F16" s="63"/>
      <c r="G16" s="63"/>
      <c r="H16" s="63"/>
      <c r="I16" s="63"/>
      <c r="J16" s="63"/>
    </row>
    <row r="17" spans="2:10">
      <c r="B17" s="63"/>
      <c r="C17" s="63"/>
      <c r="D17" s="63"/>
      <c r="E17" s="63"/>
      <c r="F17" s="63"/>
      <c r="G17" s="63"/>
      <c r="H17" s="63"/>
      <c r="I17" s="63"/>
      <c r="J17" s="63"/>
    </row>
    <row r="18" spans="2:10">
      <c r="B18" s="63"/>
      <c r="C18" s="63"/>
      <c r="D18" s="63"/>
      <c r="E18" s="63"/>
      <c r="F18" s="63"/>
      <c r="G18" s="63"/>
      <c r="H18" s="63"/>
      <c r="I18" s="63"/>
      <c r="J18" s="63"/>
    </row>
    <row r="19" spans="2:10">
      <c r="B19" s="63"/>
      <c r="C19" s="63"/>
      <c r="D19" s="63"/>
      <c r="E19" s="63"/>
      <c r="F19" s="63"/>
      <c r="G19" s="63"/>
      <c r="H19" s="63"/>
      <c r="I19" s="63"/>
      <c r="J19" s="63"/>
    </row>
    <row r="20" spans="2:10">
      <c r="B20" s="63"/>
      <c r="C20" s="63"/>
      <c r="D20" s="63"/>
      <c r="E20" s="63"/>
      <c r="F20" s="63"/>
      <c r="G20" s="63"/>
      <c r="H20" s="63"/>
      <c r="I20" s="63"/>
      <c r="J20" s="63"/>
    </row>
    <row r="21" spans="2:10">
      <c r="B21" s="63"/>
      <c r="C21" s="63"/>
      <c r="D21" s="63"/>
      <c r="E21" s="63"/>
      <c r="F21" s="63"/>
      <c r="G21" s="63"/>
      <c r="H21" s="63"/>
      <c r="I21" s="63"/>
      <c r="J21" s="63"/>
    </row>
    <row r="22" spans="2:10">
      <c r="B22" s="63"/>
      <c r="C22" s="63"/>
      <c r="D22" s="63"/>
      <c r="E22" s="63"/>
      <c r="F22" s="63"/>
      <c r="G22" s="63"/>
      <c r="H22" s="63"/>
      <c r="I22" s="63"/>
      <c r="J22" s="63"/>
    </row>
    <row r="23" spans="2:10">
      <c r="B23" s="63"/>
      <c r="C23" s="63"/>
      <c r="D23" s="63"/>
      <c r="E23" s="63"/>
      <c r="F23" s="63"/>
      <c r="G23" s="63"/>
      <c r="H23" s="63"/>
      <c r="I23" s="63"/>
      <c r="J23" s="63"/>
    </row>
    <row r="24" spans="2:10">
      <c r="B24" s="63"/>
      <c r="C24" s="63"/>
      <c r="D24" s="63"/>
      <c r="E24" s="63"/>
      <c r="F24" s="63"/>
      <c r="G24" s="63"/>
      <c r="H24" s="63"/>
      <c r="I24" s="63"/>
      <c r="J24" s="63"/>
    </row>
    <row r="25" spans="2:10">
      <c r="B25" s="63"/>
      <c r="C25" s="63"/>
      <c r="D25" s="63"/>
      <c r="E25" s="63"/>
      <c r="F25" s="63"/>
      <c r="G25" s="63"/>
      <c r="H25" s="63"/>
      <c r="I25" s="63"/>
      <c r="J25" s="63"/>
    </row>
    <row r="26" spans="2:10">
      <c r="B26" s="63"/>
      <c r="C26" s="63"/>
      <c r="D26" s="63"/>
      <c r="E26" s="63"/>
      <c r="F26" s="63"/>
      <c r="G26" s="63"/>
      <c r="H26" s="63"/>
      <c r="I26" s="63"/>
      <c r="J26" s="63"/>
    </row>
    <row r="27" spans="2:10">
      <c r="B27" s="63"/>
      <c r="C27" s="63"/>
      <c r="D27" s="63"/>
      <c r="E27" s="63"/>
      <c r="F27" s="63"/>
      <c r="G27" s="63"/>
      <c r="H27" s="63"/>
      <c r="I27" s="63"/>
      <c r="J27" s="63"/>
    </row>
    <row r="28" spans="2:10">
      <c r="B28" s="63"/>
      <c r="C28" s="63"/>
      <c r="D28" s="63"/>
      <c r="E28" s="63"/>
      <c r="F28" s="63"/>
      <c r="G28" s="63"/>
      <c r="H28" s="63"/>
      <c r="I28" s="63"/>
      <c r="J28" s="63"/>
    </row>
    <row r="29" spans="2:10">
      <c r="B29" s="63"/>
      <c r="C29" s="63"/>
      <c r="D29" s="63"/>
      <c r="E29" s="63"/>
      <c r="F29" s="63"/>
      <c r="G29" s="63"/>
      <c r="H29" s="63"/>
      <c r="I29" s="63"/>
      <c r="J29" s="63"/>
    </row>
    <row r="30" spans="2:10">
      <c r="B30" s="63"/>
      <c r="C30" s="63"/>
      <c r="D30" s="63"/>
      <c r="E30" s="63"/>
      <c r="F30" s="63"/>
      <c r="G30" s="63"/>
      <c r="H30" s="63"/>
      <c r="I30" s="63"/>
      <c r="J30" s="63"/>
    </row>
    <row r="31" spans="2:10">
      <c r="B31" s="63"/>
      <c r="C31" s="63"/>
      <c r="D31" s="63"/>
      <c r="E31" s="63"/>
      <c r="F31" s="63"/>
      <c r="G31" s="63"/>
      <c r="H31" s="63"/>
      <c r="I31" s="63"/>
      <c r="J31" s="63"/>
    </row>
    <row r="32" spans="2:10">
      <c r="B32" s="63"/>
      <c r="C32" s="63"/>
      <c r="D32" s="63"/>
      <c r="E32" s="63"/>
      <c r="F32" s="63"/>
      <c r="G32" s="63"/>
      <c r="H32" s="63"/>
      <c r="I32" s="63"/>
      <c r="J32" s="63"/>
    </row>
    <row r="33" spans="2:10">
      <c r="B33" s="63"/>
      <c r="C33" s="63"/>
      <c r="D33" s="63"/>
      <c r="E33" s="63"/>
      <c r="F33" s="63"/>
      <c r="G33" s="63"/>
      <c r="H33" s="63"/>
      <c r="I33" s="63"/>
      <c r="J33" s="63"/>
    </row>
    <row r="34" spans="2:10">
      <c r="B34" s="63"/>
      <c r="C34" s="63"/>
      <c r="D34" s="63"/>
      <c r="E34" s="63"/>
      <c r="F34" s="63"/>
      <c r="G34" s="63"/>
      <c r="H34" s="63"/>
      <c r="I34" s="63"/>
      <c r="J34" s="63"/>
    </row>
    <row r="35" spans="2:10">
      <c r="B35" s="63"/>
      <c r="C35" s="63"/>
      <c r="D35" s="63"/>
      <c r="E35" s="63"/>
      <c r="F35" s="63"/>
      <c r="G35" s="63"/>
      <c r="H35" s="63"/>
      <c r="I35" s="63"/>
      <c r="J35" s="63"/>
    </row>
    <row r="36" spans="2:10">
      <c r="B36" s="63"/>
      <c r="C36" s="63"/>
      <c r="D36" s="63"/>
      <c r="E36" s="63"/>
      <c r="F36" s="63"/>
      <c r="G36" s="63"/>
      <c r="H36" s="63"/>
      <c r="I36" s="63"/>
      <c r="J36" s="63"/>
    </row>
    <row r="37" spans="2:10">
      <c r="B37" s="63"/>
      <c r="C37" s="63"/>
      <c r="D37" s="63"/>
      <c r="E37" s="63"/>
      <c r="F37" s="63"/>
      <c r="G37" s="63"/>
      <c r="H37" s="63"/>
      <c r="I37" s="63"/>
      <c r="J37" s="63"/>
    </row>
    <row r="38" spans="2:10">
      <c r="B38" s="63"/>
      <c r="C38" s="63"/>
      <c r="D38" s="63"/>
      <c r="E38" s="63"/>
      <c r="F38" s="63"/>
      <c r="G38" s="63"/>
      <c r="H38" s="63"/>
      <c r="I38" s="63"/>
      <c r="J38" s="63"/>
    </row>
    <row r="39" spans="2:10">
      <c r="B39" s="63"/>
      <c r="C39" s="63"/>
      <c r="D39" s="63"/>
      <c r="E39" s="63"/>
      <c r="F39" s="63"/>
      <c r="G39" s="63"/>
      <c r="H39" s="63"/>
      <c r="I39" s="63"/>
      <c r="J39" s="63"/>
    </row>
    <row r="40" spans="2:10">
      <c r="B40" s="63"/>
      <c r="C40" s="63"/>
      <c r="D40" s="63"/>
      <c r="E40" s="63"/>
      <c r="F40" s="63"/>
      <c r="G40" s="63"/>
      <c r="H40" s="63"/>
      <c r="I40" s="63"/>
      <c r="J40" s="63"/>
    </row>
    <row r="41" spans="2:10">
      <c r="B41" s="63"/>
      <c r="C41" s="63"/>
      <c r="D41" s="63"/>
      <c r="E41" s="63"/>
      <c r="F41" s="63"/>
      <c r="G41" s="63"/>
      <c r="H41" s="63"/>
      <c r="I41" s="63"/>
      <c r="J41" s="63"/>
    </row>
    <row r="42" spans="2:10">
      <c r="B42" s="63"/>
      <c r="C42" s="63"/>
      <c r="D42" s="63"/>
      <c r="E42" s="63"/>
      <c r="F42" s="63"/>
      <c r="G42" s="63"/>
      <c r="H42" s="63"/>
      <c r="I42" s="63"/>
      <c r="J42" s="63"/>
    </row>
    <row r="43" spans="2:10">
      <c r="B43" s="63"/>
      <c r="C43" s="63"/>
      <c r="D43" s="63"/>
      <c r="E43" s="63"/>
      <c r="F43" s="63"/>
      <c r="G43" s="63"/>
      <c r="H43" s="63"/>
      <c r="I43" s="63"/>
      <c r="J43" s="63"/>
    </row>
    <row r="44" spans="2:10">
      <c r="B44" s="63"/>
      <c r="C44" s="63"/>
      <c r="D44" s="63"/>
      <c r="E44" s="63"/>
      <c r="F44" s="63"/>
      <c r="G44" s="63"/>
      <c r="H44" s="63"/>
      <c r="I44" s="63"/>
      <c r="J44" s="63"/>
    </row>
    <row r="45" spans="2:10">
      <c r="B45" s="63"/>
      <c r="C45" s="63"/>
      <c r="D45" s="63"/>
      <c r="E45" s="63"/>
      <c r="F45" s="63"/>
      <c r="G45" s="63"/>
      <c r="H45" s="63"/>
      <c r="I45" s="63"/>
      <c r="J45" s="63"/>
    </row>
    <row r="46" spans="2:10">
      <c r="B46" s="63"/>
      <c r="C46" s="63"/>
      <c r="D46" s="63"/>
      <c r="E46" s="63"/>
      <c r="F46" s="63"/>
      <c r="G46" s="63"/>
      <c r="H46" s="63"/>
      <c r="I46" s="63"/>
      <c r="J46" s="63"/>
    </row>
    <row r="47" spans="2:10">
      <c r="B47" s="63"/>
      <c r="C47" s="63"/>
      <c r="D47" s="63"/>
      <c r="E47" s="63"/>
      <c r="F47" s="63"/>
      <c r="G47" s="63"/>
      <c r="H47" s="63"/>
      <c r="I47" s="63"/>
      <c r="J47" s="63"/>
    </row>
    <row r="48" spans="2:10">
      <c r="B48" s="63"/>
      <c r="C48" s="63"/>
      <c r="D48" s="63"/>
      <c r="E48" s="63"/>
      <c r="F48" s="63"/>
      <c r="G48" s="63"/>
      <c r="H48" s="63"/>
      <c r="I48" s="63"/>
      <c r="J48" s="63"/>
    </row>
    <row r="57" spans="2:2">
      <c r="B57" t="s">
        <v>1157</v>
      </c>
    </row>
    <row r="58" spans="2:2">
      <c r="B58" t="s">
        <v>183</v>
      </c>
    </row>
    <row r="59" spans="2:2">
      <c r="B59" t="s">
        <v>184</v>
      </c>
    </row>
    <row r="61" spans="2:2">
      <c r="B61" t="s">
        <v>1092</v>
      </c>
    </row>
    <row r="62" spans="2:2">
      <c r="B62" t="s">
        <v>1093</v>
      </c>
    </row>
    <row r="63" spans="2:2">
      <c r="B63" t="s">
        <v>1094</v>
      </c>
    </row>
  </sheetData>
  <phoneticPr fontId="2" type="noConversion"/>
  <pageMargins left="0.75" right="0.75" top="1" bottom="1" header="0.5" footer="0.5"/>
  <pageSetup paperSize="9" scale="32" orientation="portrait" horizontalDpi="4294967292" verticalDpi="4294967292"/>
  <drawing r:id="rId1"/>
  <extLst>
    <ext xmlns:mx="http://schemas.microsoft.com/office/mac/excel/2008/main" uri="{64002731-A6B0-56B0-2670-7721B7C09600}">
      <mx:PLV Mode="0" OnePage="0" WScale="100"/>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5"/>
  <sheetViews>
    <sheetView showGridLines="0" workbookViewId="0"/>
  </sheetViews>
  <sheetFormatPr baseColWidth="10" defaultColWidth="8.83203125" defaultRowHeight="12" x14ac:dyDescent="0"/>
  <sheetData>
    <row r="1" spans="1:1">
      <c r="A1" s="14" t="s">
        <v>1153</v>
      </c>
    </row>
    <row r="33" spans="2:6">
      <c r="B33" t="s">
        <v>0</v>
      </c>
    </row>
    <row r="34" spans="2:6">
      <c r="B34" t="s">
        <v>1154</v>
      </c>
    </row>
    <row r="36" spans="2:6">
      <c r="B36" t="s">
        <v>1106</v>
      </c>
    </row>
    <row r="37" spans="2:6">
      <c r="B37" s="99" t="s">
        <v>1119</v>
      </c>
    </row>
    <row r="38" spans="2:6">
      <c r="B38" t="s">
        <v>1120</v>
      </c>
    </row>
    <row r="39" spans="2:6">
      <c r="B39" t="s">
        <v>1155</v>
      </c>
    </row>
    <row r="41" spans="2:6">
      <c r="D41" s="14" t="s">
        <v>1121</v>
      </c>
    </row>
    <row r="43" spans="2:6">
      <c r="D43" s="8" t="s">
        <v>1152</v>
      </c>
      <c r="F43" s="8" t="s">
        <v>2</v>
      </c>
    </row>
    <row r="46" spans="2:6">
      <c r="B46">
        <v>1977</v>
      </c>
      <c r="D46" s="20">
        <v>85.9</v>
      </c>
      <c r="F46" s="1" t="s">
        <v>1</v>
      </c>
    </row>
    <row r="47" spans="2:6">
      <c r="B47">
        <v>1978</v>
      </c>
      <c r="D47" s="20">
        <v>105.7</v>
      </c>
      <c r="F47" s="21">
        <f t="shared" ref="F47:F62" si="0">(D47-D46)/D46</f>
        <v>0.23050058207217691</v>
      </c>
    </row>
    <row r="48" spans="2:6">
      <c r="B48">
        <v>1979</v>
      </c>
      <c r="D48" s="20">
        <v>116.5</v>
      </c>
      <c r="F48" s="21">
        <f t="shared" si="0"/>
        <v>0.10217596972563857</v>
      </c>
    </row>
    <row r="49" spans="2:6">
      <c r="B49">
        <v>1980</v>
      </c>
      <c r="D49" s="20">
        <v>90.2</v>
      </c>
      <c r="F49" s="21">
        <f t="shared" si="0"/>
        <v>-0.22575107296137337</v>
      </c>
    </row>
    <row r="50" spans="2:6">
      <c r="B50">
        <v>1981</v>
      </c>
      <c r="D50" s="20">
        <v>67</v>
      </c>
      <c r="F50" s="21">
        <f t="shared" si="0"/>
        <v>-0.25720620842572062</v>
      </c>
    </row>
    <row r="51" spans="2:6">
      <c r="B51">
        <v>1982</v>
      </c>
      <c r="D51" s="20">
        <v>47.4</v>
      </c>
      <c r="F51" s="21">
        <f t="shared" si="0"/>
        <v>-0.29253731343283584</v>
      </c>
    </row>
    <row r="52" spans="2:6">
      <c r="B52">
        <v>1983</v>
      </c>
      <c r="D52" s="20">
        <v>105.1</v>
      </c>
      <c r="F52" s="21">
        <f t="shared" si="0"/>
        <v>1.2172995780590716</v>
      </c>
    </row>
    <row r="53" spans="2:6">
      <c r="B53">
        <v>1984</v>
      </c>
      <c r="D53" s="20">
        <v>127.3</v>
      </c>
      <c r="F53" s="21">
        <f t="shared" si="0"/>
        <v>0.21122740247383448</v>
      </c>
    </row>
    <row r="54" spans="2:6">
      <c r="B54">
        <v>1985</v>
      </c>
      <c r="D54" s="20">
        <v>181.5</v>
      </c>
      <c r="F54" s="21">
        <f t="shared" si="0"/>
        <v>0.4257659073055774</v>
      </c>
    </row>
    <row r="55" spans="2:6">
      <c r="B55">
        <v>1986</v>
      </c>
      <c r="D55" s="20">
        <v>198.8</v>
      </c>
      <c r="F55" s="21">
        <f t="shared" si="0"/>
        <v>9.5316804407713562E-2</v>
      </c>
    </row>
    <row r="56" spans="2:6">
      <c r="B56">
        <v>1987</v>
      </c>
      <c r="D56" s="20">
        <v>221.5</v>
      </c>
      <c r="F56" s="21">
        <f t="shared" si="0"/>
        <v>0.11418511066398385</v>
      </c>
    </row>
    <row r="57" spans="2:6">
      <c r="B57">
        <v>1988</v>
      </c>
      <c r="D57" s="20">
        <v>215.7</v>
      </c>
      <c r="F57" s="21">
        <f t="shared" si="0"/>
        <v>-2.6185101580135491E-2</v>
      </c>
    </row>
    <row r="58" spans="2:6">
      <c r="B58">
        <v>1989</v>
      </c>
      <c r="D58" s="20">
        <v>224.9</v>
      </c>
      <c r="F58" s="21">
        <f t="shared" si="0"/>
        <v>4.2651831247102541E-2</v>
      </c>
    </row>
    <row r="59" spans="2:6">
      <c r="B59">
        <v>1990</v>
      </c>
      <c r="D59" s="20">
        <v>199.2</v>
      </c>
      <c r="F59" s="21">
        <f t="shared" si="0"/>
        <v>-0.11427301022676753</v>
      </c>
    </row>
    <row r="60" spans="2:6">
      <c r="B60">
        <v>1991</v>
      </c>
      <c r="D60" s="20">
        <v>173.5</v>
      </c>
      <c r="F60" s="21">
        <f t="shared" si="0"/>
        <v>-0.12901606425702805</v>
      </c>
    </row>
    <row r="61" spans="2:6">
      <c r="B61">
        <v>1992</v>
      </c>
      <c r="D61" s="20">
        <v>171.1</v>
      </c>
      <c r="F61" s="21">
        <f t="shared" si="0"/>
        <v>-1.3832853025936632E-2</v>
      </c>
    </row>
    <row r="62" spans="2:6">
      <c r="B62">
        <v>1993</v>
      </c>
      <c r="D62" s="20">
        <v>156.5</v>
      </c>
      <c r="F62" s="21">
        <f t="shared" si="0"/>
        <v>-8.5330216247808274E-2</v>
      </c>
    </row>
    <row r="63" spans="2:6">
      <c r="B63">
        <v>1994</v>
      </c>
      <c r="D63" s="20">
        <v>167.4</v>
      </c>
      <c r="F63" s="21">
        <f t="shared" ref="F63:F82" si="1">(D63-D62)/D62</f>
        <v>6.964856230031953E-2</v>
      </c>
    </row>
    <row r="64" spans="2:6">
      <c r="B64">
        <v>1995</v>
      </c>
      <c r="D64" s="20">
        <v>154</v>
      </c>
      <c r="F64" s="21">
        <f t="shared" si="1"/>
        <v>-8.0047789725209109E-2</v>
      </c>
    </row>
    <row r="65" spans="2:6">
      <c r="B65">
        <v>1996</v>
      </c>
      <c r="D65" s="20">
        <v>205.5</v>
      </c>
      <c r="F65" s="21">
        <f t="shared" si="1"/>
        <v>0.33441558441558439</v>
      </c>
    </row>
    <row r="66" spans="2:6">
      <c r="B66">
        <v>1997</v>
      </c>
      <c r="D66" s="20">
        <v>216.1</v>
      </c>
      <c r="F66" s="21">
        <f t="shared" si="1"/>
        <v>5.1581508515815055E-2</v>
      </c>
    </row>
    <row r="67" spans="2:6">
      <c r="B67">
        <v>1998</v>
      </c>
      <c r="D67" s="20">
        <v>301.60000000000002</v>
      </c>
      <c r="F67" s="21">
        <f t="shared" si="1"/>
        <v>0.39565016196205477</v>
      </c>
    </row>
    <row r="68" spans="2:6">
      <c r="B68">
        <v>1999</v>
      </c>
      <c r="D68" s="20">
        <v>380</v>
      </c>
      <c r="F68" s="21">
        <f t="shared" si="1"/>
        <v>0.25994694960212195</v>
      </c>
    </row>
    <row r="69" spans="2:6">
      <c r="B69">
        <v>2000</v>
      </c>
      <c r="D69" s="20">
        <v>385.7</v>
      </c>
      <c r="F69" s="21">
        <f t="shared" si="1"/>
        <v>1.499999999999997E-2</v>
      </c>
    </row>
    <row r="70" spans="2:6">
      <c r="B70">
        <v>2001</v>
      </c>
      <c r="D70" s="20">
        <v>506.9</v>
      </c>
      <c r="F70" s="21">
        <f t="shared" si="1"/>
        <v>0.31423386051335234</v>
      </c>
    </row>
    <row r="71" spans="2:6">
      <c r="B71">
        <v>2002</v>
      </c>
      <c r="D71" s="20">
        <v>706.4</v>
      </c>
      <c r="F71" s="21">
        <f t="shared" si="1"/>
        <v>0.39356875123298485</v>
      </c>
    </row>
    <row r="72" spans="2:6">
      <c r="B72">
        <v>2003</v>
      </c>
      <c r="D72" s="20">
        <v>859.7</v>
      </c>
      <c r="F72" s="21">
        <f t="shared" si="1"/>
        <v>0.21701585503963769</v>
      </c>
    </row>
    <row r="73" spans="2:6">
      <c r="B73">
        <v>2004</v>
      </c>
      <c r="D73" s="20">
        <v>937.8</v>
      </c>
      <c r="F73" s="21">
        <f t="shared" si="1"/>
        <v>9.084564382924265E-2</v>
      </c>
    </row>
    <row r="74" spans="2:6">
      <c r="B74">
        <v>2005</v>
      </c>
      <c r="D74" s="20">
        <v>1053.3</v>
      </c>
      <c r="F74" s="21">
        <f t="shared" si="1"/>
        <v>0.12316058861164428</v>
      </c>
    </row>
    <row r="75" spans="2:6">
      <c r="B75">
        <v>2006</v>
      </c>
      <c r="D75" s="20">
        <v>997.6</v>
      </c>
      <c r="F75" s="21">
        <f t="shared" si="1"/>
        <v>-5.2881420298110639E-2</v>
      </c>
    </row>
    <row r="76" spans="2:6">
      <c r="B76">
        <v>2007</v>
      </c>
      <c r="D76" s="20">
        <v>733.5</v>
      </c>
      <c r="F76" s="21">
        <f t="shared" si="1"/>
        <v>-0.26473536487570171</v>
      </c>
    </row>
    <row r="77" spans="2:6">
      <c r="B77">
        <v>2008</v>
      </c>
      <c r="D77" s="20">
        <v>93.7</v>
      </c>
      <c r="F77" s="21">
        <f t="shared" si="1"/>
        <v>-0.87225630538513965</v>
      </c>
    </row>
    <row r="78" spans="2:6">
      <c r="B78">
        <v>2009</v>
      </c>
      <c r="D78" s="20">
        <v>66.099999999999994</v>
      </c>
      <c r="F78" s="21">
        <f t="shared" si="1"/>
        <v>-0.29455709711846328</v>
      </c>
    </row>
    <row r="79" spans="2:6">
      <c r="B79">
        <v>2010</v>
      </c>
      <c r="D79" s="20">
        <v>-182.5</v>
      </c>
      <c r="F79" s="21">
        <f t="shared" si="1"/>
        <v>-3.7609682299546146</v>
      </c>
    </row>
    <row r="80" spans="2:6">
      <c r="B80">
        <v>2011</v>
      </c>
      <c r="D80" s="20">
        <v>-69.400000000000006</v>
      </c>
      <c r="F80" s="21">
        <f t="shared" si="1"/>
        <v>-0.61972602739726024</v>
      </c>
    </row>
    <row r="81" spans="2:6">
      <c r="B81">
        <v>2012</v>
      </c>
      <c r="D81" s="20">
        <v>-61.7</v>
      </c>
      <c r="F81" s="21">
        <f t="shared" si="1"/>
        <v>-0.11095100864553317</v>
      </c>
    </row>
    <row r="82" spans="2:6">
      <c r="B82">
        <v>2013</v>
      </c>
      <c r="D82" s="20">
        <v>-1.2</v>
      </c>
      <c r="F82" s="21">
        <f t="shared" si="1"/>
        <v>-0.98055105348460292</v>
      </c>
    </row>
    <row r="85" spans="2:6">
      <c r="D85" t="s">
        <v>402</v>
      </c>
    </row>
  </sheetData>
  <phoneticPr fontId="2" type="noConversion"/>
  <pageMargins left="0.75" right="0.75" top="1" bottom="1" header="0.5" footer="0.5"/>
  <pageSetup paperSize="9" scale="53" orientation="portrait" horizontalDpi="4294967292" verticalDpi="4294967292"/>
  <colBreaks count="1" manualBreakCount="1">
    <brk id="17" max="1048575" man="1"/>
  </colBreaks>
  <drawing r:id="rId1"/>
  <extLst>
    <ext xmlns:mx="http://schemas.microsoft.com/office/mac/excel/2008/main" uri="{64002731-A6B0-56B0-2670-7721B7C09600}">
      <mx:PLV Mode="0" OnePage="0" WScale="0"/>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2"/>
  <sheetViews>
    <sheetView showGridLines="0" workbookViewId="0"/>
  </sheetViews>
  <sheetFormatPr baseColWidth="10" defaultColWidth="8.83203125" defaultRowHeight="12" x14ac:dyDescent="0"/>
  <cols>
    <col min="2" max="2" width="21.6640625" customWidth="1"/>
    <col min="3" max="24" width="5.6640625" customWidth="1"/>
  </cols>
  <sheetData>
    <row r="1" spans="1:1">
      <c r="A1" s="14" t="s">
        <v>1104</v>
      </c>
    </row>
    <row r="32" spans="2:2">
      <c r="B32" t="s">
        <v>1145</v>
      </c>
    </row>
    <row r="33" spans="2:24">
      <c r="B33" t="s">
        <v>1146</v>
      </c>
    </row>
    <row r="34" spans="2:24">
      <c r="B34" t="s">
        <v>1147</v>
      </c>
    </row>
    <row r="35" spans="2:24">
      <c r="B35" t="s">
        <v>1149</v>
      </c>
    </row>
    <row r="36" spans="2:24">
      <c r="B36" t="s">
        <v>1148</v>
      </c>
    </row>
    <row r="38" spans="2:24">
      <c r="B38" t="s">
        <v>35</v>
      </c>
    </row>
    <row r="39" spans="2:24">
      <c r="B39" t="s">
        <v>36</v>
      </c>
    </row>
    <row r="40" spans="2:24">
      <c r="B40" t="s">
        <v>1107</v>
      </c>
    </row>
    <row r="41" spans="2:24">
      <c r="B41" s="103" t="s">
        <v>1103</v>
      </c>
    </row>
    <row r="43" spans="2:24">
      <c r="L43" s="95"/>
      <c r="M43" s="95"/>
      <c r="N43" s="95"/>
      <c r="O43" s="95"/>
      <c r="P43" s="95"/>
      <c r="Q43" s="95"/>
    </row>
    <row r="44" spans="2:24">
      <c r="B44" s="7" t="s">
        <v>402</v>
      </c>
      <c r="C44" s="102" t="s">
        <v>1122</v>
      </c>
      <c r="D44" s="7"/>
      <c r="E44" s="7"/>
      <c r="F44" s="7"/>
      <c r="G44" s="7"/>
      <c r="H44" s="7"/>
      <c r="I44" s="7"/>
      <c r="J44" s="7"/>
      <c r="K44" s="7"/>
      <c r="L44" s="98"/>
      <c r="M44" s="95"/>
      <c r="N44" s="95"/>
      <c r="O44" s="95"/>
      <c r="P44" s="95"/>
      <c r="Q44" s="95"/>
    </row>
    <row r="45" spans="2:24">
      <c r="B45" t="s">
        <v>402</v>
      </c>
      <c r="C45" t="s">
        <v>402</v>
      </c>
      <c r="D45" t="s">
        <v>402</v>
      </c>
      <c r="E45" t="s">
        <v>402</v>
      </c>
      <c r="F45" t="s">
        <v>402</v>
      </c>
      <c r="G45" t="s">
        <v>402</v>
      </c>
      <c r="H45" t="s">
        <v>402</v>
      </c>
      <c r="I45" t="s">
        <v>402</v>
      </c>
      <c r="J45" t="s">
        <v>402</v>
      </c>
      <c r="K45" t="s">
        <v>402</v>
      </c>
      <c r="L45" t="s">
        <v>402</v>
      </c>
      <c r="M45" t="s">
        <v>402</v>
      </c>
    </row>
    <row r="46" spans="2:24">
      <c r="B46" t="s">
        <v>402</v>
      </c>
      <c r="C46" t="s">
        <v>402</v>
      </c>
      <c r="D46" t="s">
        <v>402</v>
      </c>
      <c r="E46" t="s">
        <v>402</v>
      </c>
      <c r="F46" t="s">
        <v>402</v>
      </c>
      <c r="G46" t="s">
        <v>402</v>
      </c>
      <c r="H46" t="s">
        <v>402</v>
      </c>
      <c r="I46" t="s">
        <v>402</v>
      </c>
      <c r="J46" t="s">
        <v>402</v>
      </c>
      <c r="K46" t="s">
        <v>402</v>
      </c>
      <c r="L46" t="s">
        <v>402</v>
      </c>
    </row>
    <row r="47" spans="2:24">
      <c r="B47" s="7" t="s">
        <v>424</v>
      </c>
      <c r="C47" s="7" t="s">
        <v>4</v>
      </c>
      <c r="D47" s="7" t="s">
        <v>5</v>
      </c>
      <c r="E47" s="7" t="s">
        <v>6</v>
      </c>
      <c r="F47" s="7" t="s">
        <v>7</v>
      </c>
      <c r="G47" s="7" t="s">
        <v>8</v>
      </c>
      <c r="H47" s="7" t="s">
        <v>9</v>
      </c>
      <c r="I47" s="7" t="s">
        <v>10</v>
      </c>
      <c r="J47" s="7" t="s">
        <v>11</v>
      </c>
      <c r="K47" s="7" t="s">
        <v>12</v>
      </c>
      <c r="L47" s="7" t="s">
        <v>13</v>
      </c>
      <c r="M47" s="7" t="s">
        <v>14</v>
      </c>
      <c r="N47" s="7" t="s">
        <v>15</v>
      </c>
      <c r="O47" s="7" t="s">
        <v>16</v>
      </c>
      <c r="P47" s="7" t="s">
        <v>17</v>
      </c>
      <c r="Q47" s="7" t="s">
        <v>1095</v>
      </c>
      <c r="R47" s="7" t="s">
        <v>1096</v>
      </c>
      <c r="S47" s="7" t="s">
        <v>1097</v>
      </c>
      <c r="T47" s="7" t="s">
        <v>1098</v>
      </c>
      <c r="U47" s="7" t="s">
        <v>1099</v>
      </c>
      <c r="V47" s="7" t="s">
        <v>1100</v>
      </c>
      <c r="W47" s="7" t="s">
        <v>1101</v>
      </c>
      <c r="X47" s="7" t="s">
        <v>1102</v>
      </c>
    </row>
    <row r="49" spans="2:24">
      <c r="B49" t="s">
        <v>3</v>
      </c>
      <c r="C49" s="20">
        <v>19.2</v>
      </c>
      <c r="D49" s="20">
        <v>22.09</v>
      </c>
      <c r="E49" s="20">
        <v>25.95</v>
      </c>
      <c r="F49" s="20">
        <v>30.66</v>
      </c>
      <c r="G49" s="20">
        <v>36.75</v>
      </c>
      <c r="H49" s="20">
        <v>43.5</v>
      </c>
      <c r="I49" s="20">
        <v>48.27</v>
      </c>
      <c r="J49" s="20">
        <v>54.62</v>
      </c>
      <c r="K49" s="20">
        <v>61.58</v>
      </c>
      <c r="L49" s="20">
        <v>69.31</v>
      </c>
      <c r="M49" s="20">
        <v>76.05</v>
      </c>
      <c r="N49" s="20">
        <v>81.040000000000006</v>
      </c>
      <c r="O49" s="20">
        <v>83.53</v>
      </c>
      <c r="P49" s="20">
        <v>84.83</v>
      </c>
      <c r="Q49" s="20">
        <v>88.17</v>
      </c>
      <c r="R49" s="20">
        <v>92.8</v>
      </c>
      <c r="S49" s="20">
        <v>96.58</v>
      </c>
      <c r="T49" s="20">
        <v>103.26</v>
      </c>
      <c r="U49" s="20">
        <v>111.77</v>
      </c>
      <c r="V49" s="20">
        <v>118.89</v>
      </c>
      <c r="W49" s="20">
        <v>122.89</v>
      </c>
      <c r="X49" s="20">
        <v>129.97999999999999</v>
      </c>
    </row>
    <row r="50" spans="2:24">
      <c r="C50" s="20"/>
      <c r="D50" s="20"/>
      <c r="E50" s="20"/>
      <c r="F50" s="20"/>
      <c r="G50" s="20"/>
      <c r="H50" s="20"/>
      <c r="I50" s="20"/>
      <c r="J50" s="20"/>
      <c r="K50" s="20"/>
      <c r="L50" s="20"/>
      <c r="M50" s="20"/>
      <c r="N50" s="20"/>
      <c r="O50" s="20"/>
      <c r="P50" s="20"/>
      <c r="Q50" s="20"/>
      <c r="R50" s="20"/>
      <c r="S50" s="20"/>
      <c r="T50" s="20"/>
      <c r="U50" s="20"/>
      <c r="V50" s="20"/>
      <c r="W50" s="20"/>
      <c r="X50" s="20"/>
    </row>
    <row r="51" spans="2:24">
      <c r="B51" t="s">
        <v>18</v>
      </c>
      <c r="C51" s="2">
        <v>21.08</v>
      </c>
      <c r="D51" s="2">
        <v>24.41</v>
      </c>
      <c r="E51" s="2">
        <v>29.53</v>
      </c>
      <c r="F51" s="2">
        <v>34.97</v>
      </c>
      <c r="G51" s="2">
        <v>42.21</v>
      </c>
      <c r="H51" s="2">
        <v>50.31</v>
      </c>
      <c r="I51" s="2">
        <v>56.08</v>
      </c>
      <c r="J51" s="2">
        <v>63.3</v>
      </c>
      <c r="K51" s="2">
        <v>70.739999999999995</v>
      </c>
      <c r="L51" s="2">
        <v>78.959999999999994</v>
      </c>
      <c r="M51" s="2">
        <v>86.8</v>
      </c>
      <c r="N51" s="2">
        <v>92.3</v>
      </c>
      <c r="O51" s="2">
        <v>95.61</v>
      </c>
      <c r="P51" s="2">
        <v>96.01</v>
      </c>
      <c r="Q51" s="20"/>
      <c r="R51" s="20"/>
      <c r="S51" s="20"/>
      <c r="T51" s="20"/>
      <c r="U51" s="20"/>
      <c r="V51" s="20"/>
      <c r="W51" s="20"/>
      <c r="X51" s="20"/>
    </row>
    <row r="52" spans="2:24">
      <c r="B52" t="s">
        <v>19</v>
      </c>
      <c r="C52" s="2" t="s">
        <v>1</v>
      </c>
      <c r="D52" s="2" t="s">
        <v>1</v>
      </c>
      <c r="E52" s="2" t="s">
        <v>1</v>
      </c>
      <c r="F52" s="2" t="s">
        <v>1</v>
      </c>
      <c r="G52" s="2" t="s">
        <v>1</v>
      </c>
      <c r="H52" s="2" t="s">
        <v>1</v>
      </c>
      <c r="I52" s="2" t="s">
        <v>1</v>
      </c>
      <c r="J52" s="2" t="s">
        <v>1</v>
      </c>
      <c r="K52" s="2" t="s">
        <v>1</v>
      </c>
      <c r="L52" s="2" t="s">
        <v>1</v>
      </c>
      <c r="M52" s="2">
        <v>91.78</v>
      </c>
      <c r="N52" s="2">
        <v>97.97</v>
      </c>
      <c r="O52" s="2">
        <v>101.29</v>
      </c>
      <c r="P52" s="2">
        <v>102.35</v>
      </c>
      <c r="Q52" s="20"/>
      <c r="R52" s="20"/>
      <c r="S52" s="20"/>
      <c r="T52" s="20"/>
      <c r="U52" s="20"/>
      <c r="V52" s="20"/>
      <c r="W52" s="20"/>
      <c r="X52" s="20"/>
    </row>
    <row r="53" spans="2:24">
      <c r="B53" t="s">
        <v>20</v>
      </c>
      <c r="C53" s="2" t="s">
        <v>1</v>
      </c>
      <c r="D53" s="2" t="s">
        <v>1</v>
      </c>
      <c r="E53" s="2" t="s">
        <v>1</v>
      </c>
      <c r="F53" s="2" t="s">
        <v>1</v>
      </c>
      <c r="G53" s="2" t="s">
        <v>1</v>
      </c>
      <c r="H53" s="2" t="s">
        <v>1</v>
      </c>
      <c r="I53" s="2" t="s">
        <v>1</v>
      </c>
      <c r="J53" s="2" t="s">
        <v>1</v>
      </c>
      <c r="K53" s="2" t="s">
        <v>1</v>
      </c>
      <c r="L53" s="2" t="s">
        <v>1</v>
      </c>
      <c r="M53" s="2">
        <v>69.040000000000006</v>
      </c>
      <c r="N53" s="2">
        <v>72.27</v>
      </c>
      <c r="O53" s="2">
        <v>75.58</v>
      </c>
      <c r="P53" s="2">
        <v>73.73</v>
      </c>
      <c r="Q53" s="20"/>
      <c r="R53" s="20"/>
      <c r="S53" s="20"/>
      <c r="T53" s="20"/>
      <c r="U53" s="20"/>
      <c r="V53" s="20"/>
      <c r="W53" s="20"/>
      <c r="X53" s="20"/>
    </row>
    <row r="54" spans="2:24">
      <c r="B54" t="s">
        <v>21</v>
      </c>
      <c r="C54" s="2">
        <v>18.68</v>
      </c>
      <c r="D54" s="2">
        <v>21.57</v>
      </c>
      <c r="E54" s="2">
        <v>25.74</v>
      </c>
      <c r="F54" s="2">
        <v>30.43</v>
      </c>
      <c r="G54" s="2">
        <v>36.700000000000003</v>
      </c>
      <c r="H54" s="2">
        <v>44.46</v>
      </c>
      <c r="I54" s="2">
        <v>50.53</v>
      </c>
      <c r="J54" s="2">
        <v>57.63</v>
      </c>
      <c r="K54" s="2">
        <v>65.03</v>
      </c>
      <c r="L54" s="2">
        <v>73.89</v>
      </c>
      <c r="M54" s="2">
        <v>81.260000000000005</v>
      </c>
      <c r="N54" s="2">
        <v>86.99</v>
      </c>
      <c r="O54" s="2">
        <v>89.56</v>
      </c>
      <c r="P54" s="2">
        <v>92.29</v>
      </c>
      <c r="Q54" s="20">
        <v>95.052673553212173</v>
      </c>
      <c r="R54" s="20">
        <v>101.02151111374106</v>
      </c>
      <c r="S54" s="20">
        <v>106.8737988479444</v>
      </c>
      <c r="T54" s="20">
        <v>114.77601754444082</v>
      </c>
      <c r="U54" s="20">
        <v>123.48930737505665</v>
      </c>
      <c r="V54" s="20">
        <v>132.48537274975388</v>
      </c>
      <c r="W54" s="20">
        <v>136.17785398600336</v>
      </c>
      <c r="X54" s="20">
        <v>144.56381230470782</v>
      </c>
    </row>
    <row r="55" spans="2:24">
      <c r="B55" t="s">
        <v>22</v>
      </c>
      <c r="C55" s="2">
        <v>20.12</v>
      </c>
      <c r="D55" s="2">
        <v>23.33</v>
      </c>
      <c r="E55" s="2">
        <v>26.12</v>
      </c>
      <c r="F55" s="2">
        <v>30.04</v>
      </c>
      <c r="G55" s="2">
        <v>35</v>
      </c>
      <c r="H55" s="2">
        <v>40.119999999999997</v>
      </c>
      <c r="I55" s="2">
        <v>42.67</v>
      </c>
      <c r="J55" s="2">
        <v>47.47</v>
      </c>
      <c r="K55" s="2">
        <v>54.27</v>
      </c>
      <c r="L55" s="2">
        <v>62.23</v>
      </c>
      <c r="M55" s="2">
        <v>67.77</v>
      </c>
      <c r="N55" s="2">
        <v>73.680000000000007</v>
      </c>
      <c r="O55" s="2">
        <v>78.349999999999994</v>
      </c>
      <c r="P55" s="2">
        <v>80.930000000000007</v>
      </c>
      <c r="Q55" s="20">
        <v>84.497885758863774</v>
      </c>
      <c r="R55" s="20">
        <v>89.890512758192486</v>
      </c>
      <c r="S55" s="20">
        <v>93.457860748264125</v>
      </c>
      <c r="T55" s="20">
        <v>99.836673690307535</v>
      </c>
      <c r="U55" s="20">
        <v>109.94792588816607</v>
      </c>
      <c r="V55" s="20">
        <v>117.88866782535744</v>
      </c>
      <c r="W55" s="20">
        <v>123.01096062170288</v>
      </c>
      <c r="X55" s="20">
        <v>131.86799440751281</v>
      </c>
    </row>
    <row r="56" spans="2:24">
      <c r="B56" t="s">
        <v>23</v>
      </c>
      <c r="C56" s="2">
        <v>20.83</v>
      </c>
      <c r="D56" s="2">
        <v>23.57</v>
      </c>
      <c r="E56" s="2">
        <v>27.21</v>
      </c>
      <c r="F56" s="2">
        <v>32.14</v>
      </c>
      <c r="G56" s="2">
        <v>39.25</v>
      </c>
      <c r="H56" s="2">
        <v>45.06</v>
      </c>
      <c r="I56" s="2">
        <v>48.44</v>
      </c>
      <c r="J56" s="2">
        <v>54.87</v>
      </c>
      <c r="K56" s="2">
        <v>63.54</v>
      </c>
      <c r="L56" s="2">
        <v>72.33</v>
      </c>
      <c r="M56" s="2">
        <v>78.48</v>
      </c>
      <c r="N56" s="2">
        <v>81.94</v>
      </c>
      <c r="O56" s="2">
        <v>83.42</v>
      </c>
      <c r="P56" s="2">
        <v>82.23</v>
      </c>
      <c r="Q56" s="20">
        <v>84.588046061975732</v>
      </c>
      <c r="R56" s="20">
        <v>89.332376404166695</v>
      </c>
      <c r="S56" s="20">
        <v>91.941423230459932</v>
      </c>
      <c r="T56" s="20">
        <v>97.028113444525033</v>
      </c>
      <c r="U56" s="20">
        <v>104.54712485709301</v>
      </c>
      <c r="V56" s="20">
        <v>113.32379572513166</v>
      </c>
      <c r="W56" s="20">
        <v>118.04596434906271</v>
      </c>
      <c r="X56" s="20">
        <v>124.55105250755665</v>
      </c>
    </row>
    <row r="57" spans="2:24">
      <c r="B57" t="s">
        <v>24</v>
      </c>
      <c r="C57" s="2">
        <v>21.01</v>
      </c>
      <c r="D57" s="2">
        <v>22.76</v>
      </c>
      <c r="E57" s="2">
        <v>26.22</v>
      </c>
      <c r="F57" s="2">
        <v>30.49</v>
      </c>
      <c r="G57" s="2">
        <v>36.340000000000003</v>
      </c>
      <c r="H57" s="2">
        <v>42.65</v>
      </c>
      <c r="I57" s="2">
        <v>47.45</v>
      </c>
      <c r="J57" s="2">
        <v>53.08</v>
      </c>
      <c r="K57" s="2">
        <v>60.04</v>
      </c>
      <c r="L57" s="2">
        <v>67.64</v>
      </c>
      <c r="M57" s="2">
        <v>74.05</v>
      </c>
      <c r="N57" s="2">
        <v>77.94</v>
      </c>
      <c r="O57" s="2">
        <v>79.55</v>
      </c>
      <c r="P57" s="2">
        <v>80.44</v>
      </c>
      <c r="Q57" s="20">
        <v>83.939286101942173</v>
      </c>
      <c r="R57" s="20">
        <v>88.342665245486273</v>
      </c>
      <c r="S57" s="20">
        <v>92.525486797990069</v>
      </c>
      <c r="T57" s="20">
        <v>98.99269738532945</v>
      </c>
      <c r="U57" s="20">
        <v>108.56885899645924</v>
      </c>
      <c r="V57" s="20">
        <v>116.31308709995903</v>
      </c>
      <c r="W57" s="20">
        <v>121.01408603515097</v>
      </c>
      <c r="X57" s="20">
        <v>129.2611151886403</v>
      </c>
    </row>
    <row r="58" spans="2:24">
      <c r="B58" t="s">
        <v>25</v>
      </c>
      <c r="C58" s="2">
        <v>21.5</v>
      </c>
      <c r="D58" s="2">
        <v>24.39</v>
      </c>
      <c r="E58" s="2">
        <v>29.44</v>
      </c>
      <c r="F58" s="2">
        <v>34.99</v>
      </c>
      <c r="G58" s="2">
        <v>41.89</v>
      </c>
      <c r="H58" s="2">
        <v>48.24</v>
      </c>
      <c r="I58" s="2">
        <v>53.15</v>
      </c>
      <c r="J58" s="2">
        <v>58.1</v>
      </c>
      <c r="K58" s="2">
        <v>64.78</v>
      </c>
      <c r="L58" s="2">
        <v>73.42</v>
      </c>
      <c r="M58" s="2">
        <v>81.34</v>
      </c>
      <c r="N58" s="2">
        <v>85.7</v>
      </c>
      <c r="O58" s="2">
        <v>87.93</v>
      </c>
      <c r="P58" s="2">
        <v>88.58</v>
      </c>
      <c r="Q58" s="20">
        <v>90.770705861858914</v>
      </c>
      <c r="R58" s="20">
        <v>94.744429331962905</v>
      </c>
      <c r="S58" s="20">
        <v>98.092456927873812</v>
      </c>
      <c r="T58" s="20">
        <v>104.84959274554699</v>
      </c>
      <c r="U58" s="20">
        <v>113.79441489945852</v>
      </c>
      <c r="V58" s="20">
        <v>119.56832269886515</v>
      </c>
      <c r="W58" s="20">
        <v>124.58497044883259</v>
      </c>
      <c r="X58" s="20">
        <v>132.12367120028705</v>
      </c>
    </row>
    <row r="59" spans="2:24">
      <c r="B59" t="s">
        <v>26</v>
      </c>
      <c r="C59" s="2">
        <v>14.98</v>
      </c>
      <c r="D59" s="2">
        <v>17.170000000000002</v>
      </c>
      <c r="E59" s="2">
        <v>19.52</v>
      </c>
      <c r="F59" s="2">
        <v>23.28</v>
      </c>
      <c r="G59" s="2">
        <v>27.66</v>
      </c>
      <c r="H59" s="2">
        <v>32.799999999999997</v>
      </c>
      <c r="I59" s="2">
        <v>36.78</v>
      </c>
      <c r="J59" s="2">
        <v>42.59</v>
      </c>
      <c r="K59" s="2">
        <v>48.06</v>
      </c>
      <c r="L59" s="2">
        <v>54.59</v>
      </c>
      <c r="M59" s="2">
        <v>59.46</v>
      </c>
      <c r="N59" s="2">
        <v>64.08</v>
      </c>
      <c r="O59" s="2">
        <v>67.28</v>
      </c>
      <c r="P59" s="2">
        <v>69.27</v>
      </c>
      <c r="Q59" s="20">
        <v>70.654887473634957</v>
      </c>
      <c r="R59" s="20">
        <v>75.160396031556914</v>
      </c>
      <c r="S59" s="20">
        <v>77.865540379880017</v>
      </c>
      <c r="T59" s="20">
        <v>84.722554780791398</v>
      </c>
      <c r="U59" s="20">
        <v>92.344116369812795</v>
      </c>
      <c r="V59" s="20">
        <v>98.942576632667993</v>
      </c>
      <c r="W59" s="20">
        <v>102.64286959676578</v>
      </c>
      <c r="X59" s="20">
        <v>108.41556017602639</v>
      </c>
    </row>
    <row r="60" spans="2:24">
      <c r="B60" t="s">
        <v>27</v>
      </c>
      <c r="C60" s="2">
        <v>19.260000000000002</v>
      </c>
      <c r="D60" s="2">
        <v>22.65</v>
      </c>
      <c r="E60" s="2">
        <v>26.73</v>
      </c>
      <c r="F60" s="2">
        <v>32.01</v>
      </c>
      <c r="G60" s="2">
        <v>39.08</v>
      </c>
      <c r="H60" s="2">
        <v>47.43</v>
      </c>
      <c r="I60" s="2">
        <v>52.97</v>
      </c>
      <c r="J60" s="2">
        <v>60.39</v>
      </c>
      <c r="K60" s="2">
        <v>68.44</v>
      </c>
      <c r="L60" s="2">
        <v>76.290000000000006</v>
      </c>
      <c r="M60" s="2">
        <v>84.34</v>
      </c>
      <c r="N60" s="2">
        <v>90.73</v>
      </c>
      <c r="O60" s="2">
        <v>93.81</v>
      </c>
      <c r="P60" s="2">
        <v>95.69</v>
      </c>
      <c r="Q60" s="20">
        <v>102.7692277164668</v>
      </c>
      <c r="R60" s="20">
        <v>107.92990736627712</v>
      </c>
      <c r="S60" s="20">
        <v>112.71826427255029</v>
      </c>
      <c r="T60" s="20">
        <v>119.83840584719518</v>
      </c>
      <c r="U60" s="20">
        <v>128.55408191885726</v>
      </c>
      <c r="V60" s="20">
        <v>135.75927077168214</v>
      </c>
      <c r="W60" s="20">
        <v>138.85334150019503</v>
      </c>
      <c r="X60" s="20">
        <v>157.05242410304035</v>
      </c>
    </row>
    <row r="61" spans="2:24">
      <c r="B61" t="s">
        <v>28</v>
      </c>
      <c r="C61" s="2">
        <v>15.2</v>
      </c>
      <c r="D61" s="2">
        <v>17.78</v>
      </c>
      <c r="E61" s="2">
        <v>22.08</v>
      </c>
      <c r="F61" s="2">
        <v>25.87</v>
      </c>
      <c r="G61" s="2">
        <v>31.07</v>
      </c>
      <c r="H61" s="2">
        <v>36.54</v>
      </c>
      <c r="I61" s="2">
        <v>41.02</v>
      </c>
      <c r="J61" s="2">
        <v>47.37</v>
      </c>
      <c r="K61" s="2">
        <v>53.93</v>
      </c>
      <c r="L61" s="2">
        <v>61.35</v>
      </c>
      <c r="M61" s="2">
        <v>65.5</v>
      </c>
      <c r="N61" s="2">
        <v>69.48</v>
      </c>
      <c r="O61" s="2">
        <v>71.06</v>
      </c>
      <c r="P61" s="2">
        <v>72.069999999999993</v>
      </c>
      <c r="Q61" s="20">
        <v>74.6880638355549</v>
      </c>
      <c r="R61" s="20">
        <v>77.81991744422875</v>
      </c>
      <c r="S61" s="20">
        <v>80.042269613700284</v>
      </c>
      <c r="T61" s="20">
        <v>85.714960546915535</v>
      </c>
      <c r="U61" s="20">
        <v>92.551037742142967</v>
      </c>
      <c r="V61" s="20">
        <v>97.672353783423731</v>
      </c>
      <c r="W61" s="20">
        <v>102.71082195898956</v>
      </c>
      <c r="X61" s="20">
        <v>107.0147827786283</v>
      </c>
    </row>
    <row r="62" spans="2:24">
      <c r="B62" t="s">
        <v>29</v>
      </c>
      <c r="C62" s="2">
        <v>18.91</v>
      </c>
      <c r="D62" s="2">
        <v>22.25</v>
      </c>
      <c r="E62" s="2">
        <v>26.59</v>
      </c>
      <c r="F62" s="2">
        <v>31.3</v>
      </c>
      <c r="G62" s="2">
        <v>37.22</v>
      </c>
      <c r="H62" s="2">
        <v>44.31</v>
      </c>
      <c r="I62" s="2">
        <v>48.97</v>
      </c>
      <c r="J62" s="2">
        <v>55.7</v>
      </c>
      <c r="K62" s="2">
        <v>62.64</v>
      </c>
      <c r="L62" s="2">
        <v>71.34</v>
      </c>
      <c r="M62" s="2">
        <v>79.63</v>
      </c>
      <c r="N62" s="2">
        <v>85.33</v>
      </c>
      <c r="O62" s="2">
        <v>88.12</v>
      </c>
      <c r="P62" s="2">
        <v>90.54</v>
      </c>
      <c r="Q62" s="20">
        <v>94.562376730668475</v>
      </c>
      <c r="R62" s="20">
        <v>100.28705494475713</v>
      </c>
      <c r="S62" s="20">
        <v>105.23934186896159</v>
      </c>
      <c r="T62" s="20">
        <v>113.28986213358556</v>
      </c>
      <c r="U62" s="20">
        <v>123.41724292738773</v>
      </c>
      <c r="V62" s="20">
        <v>131.92190456698873</v>
      </c>
      <c r="W62" s="20">
        <v>136.71496484377525</v>
      </c>
      <c r="X62" s="20">
        <v>127.93855517797286</v>
      </c>
    </row>
    <row r="63" spans="2:24">
      <c r="B63" t="s">
        <v>30</v>
      </c>
      <c r="C63" s="2">
        <v>20.3</v>
      </c>
      <c r="D63" s="2">
        <v>23.04</v>
      </c>
      <c r="E63" s="2">
        <v>26.57</v>
      </c>
      <c r="F63" s="2">
        <v>31.18</v>
      </c>
      <c r="G63" s="2">
        <v>36.700000000000003</v>
      </c>
      <c r="H63" s="2">
        <v>42.66</v>
      </c>
      <c r="I63" s="2">
        <v>46.37</v>
      </c>
      <c r="J63" s="2">
        <v>51.53</v>
      </c>
      <c r="K63" s="2">
        <v>57.32</v>
      </c>
      <c r="L63" s="2">
        <v>63.94</v>
      </c>
      <c r="M63" s="2">
        <v>69.84</v>
      </c>
      <c r="N63" s="2">
        <v>73.58</v>
      </c>
      <c r="O63" s="2">
        <v>75.040000000000006</v>
      </c>
      <c r="P63" s="2">
        <v>75.150000000000006</v>
      </c>
      <c r="Q63" s="20">
        <v>78.44966328616924</v>
      </c>
      <c r="R63" s="20">
        <v>82.365916988243882</v>
      </c>
      <c r="S63" s="20">
        <v>85.261465799123869</v>
      </c>
      <c r="T63" s="20">
        <v>91.02245590015292</v>
      </c>
      <c r="U63" s="20">
        <v>98.611841869896935</v>
      </c>
      <c r="V63" s="20">
        <v>105.69650631498438</v>
      </c>
      <c r="W63" s="20">
        <v>109.83509975643129</v>
      </c>
      <c r="X63" s="20">
        <v>115.30731935775165</v>
      </c>
    </row>
    <row r="64" spans="2:24">
      <c r="B64" t="s">
        <v>31</v>
      </c>
      <c r="C64" s="2">
        <v>21.71</v>
      </c>
      <c r="D64" s="2">
        <v>24.89</v>
      </c>
      <c r="E64" s="2">
        <v>26.09</v>
      </c>
      <c r="F64" s="2">
        <v>30.08</v>
      </c>
      <c r="G64" s="2">
        <v>34.159999999999997</v>
      </c>
      <c r="H64" s="2">
        <v>37.5</v>
      </c>
      <c r="I64" s="2">
        <v>39.299999999999997</v>
      </c>
      <c r="J64" s="2">
        <v>41.68</v>
      </c>
      <c r="K64" s="2">
        <v>45.38</v>
      </c>
      <c r="L64" s="2">
        <v>53.58</v>
      </c>
      <c r="M64" s="2">
        <v>58.12</v>
      </c>
      <c r="N64" s="2">
        <v>61.1</v>
      </c>
      <c r="O64" s="2">
        <v>64.400000000000006</v>
      </c>
      <c r="P64" s="2">
        <v>61.45</v>
      </c>
      <c r="Q64" s="20">
        <v>64.772380076376308</v>
      </c>
      <c r="R64" s="20">
        <v>70.825609437276356</v>
      </c>
      <c r="S64" s="20">
        <v>72.832544176871679</v>
      </c>
      <c r="T64" s="20">
        <v>77.71250578333381</v>
      </c>
      <c r="U64" s="20">
        <v>86.391716892004581</v>
      </c>
      <c r="V64" s="20">
        <v>92.289050659586394</v>
      </c>
      <c r="W64" s="20">
        <v>98.852004814723301</v>
      </c>
      <c r="X64" s="20">
        <v>108.61374817108198</v>
      </c>
    </row>
    <row r="65" spans="2:24">
      <c r="B65" t="s">
        <v>32</v>
      </c>
      <c r="C65" s="2">
        <v>13.98</v>
      </c>
      <c r="D65" s="2">
        <v>17.02</v>
      </c>
      <c r="E65" s="2">
        <v>20.28</v>
      </c>
      <c r="F65" s="2">
        <v>24.79</v>
      </c>
      <c r="G65" s="2">
        <v>29.17</v>
      </c>
      <c r="H65" s="2">
        <v>36.46</v>
      </c>
      <c r="I65" s="2">
        <v>40.06</v>
      </c>
      <c r="J65" s="2">
        <v>47.54</v>
      </c>
      <c r="K65" s="2">
        <v>51.88</v>
      </c>
      <c r="L65" s="2">
        <v>53.43</v>
      </c>
      <c r="M65" s="2">
        <v>52.98</v>
      </c>
      <c r="N65" s="2">
        <v>52.82</v>
      </c>
      <c r="O65" s="2">
        <v>54.86</v>
      </c>
      <c r="P65" s="2">
        <v>57.48</v>
      </c>
      <c r="Q65" s="20">
        <v>61.289959577690247</v>
      </c>
      <c r="R65" s="20">
        <v>62.550781310272349</v>
      </c>
      <c r="S65" s="20">
        <v>69.609447815540449</v>
      </c>
      <c r="T65" s="20">
        <v>76.122961318363423</v>
      </c>
      <c r="U65" s="20">
        <v>81.367157061105985</v>
      </c>
      <c r="V65" s="20">
        <v>92.283764354143017</v>
      </c>
      <c r="W65" s="20">
        <v>96.268485388604248</v>
      </c>
      <c r="X65" s="20">
        <v>104.35964985315877</v>
      </c>
    </row>
    <row r="66" spans="2:24">
      <c r="B66" t="s">
        <v>33</v>
      </c>
      <c r="C66" s="2">
        <v>19.68</v>
      </c>
      <c r="D66" s="2">
        <v>22.67</v>
      </c>
      <c r="E66" s="2">
        <v>26.28</v>
      </c>
      <c r="F66" s="2">
        <v>30.8</v>
      </c>
      <c r="G66" s="2">
        <v>37.479999999999997</v>
      </c>
      <c r="H66" s="2">
        <v>43.85</v>
      </c>
      <c r="I66" s="2">
        <v>49.31</v>
      </c>
      <c r="J66" s="2">
        <v>56.53</v>
      </c>
      <c r="K66" s="2">
        <v>64.760000000000005</v>
      </c>
      <c r="L66" s="2">
        <v>72.790000000000006</v>
      </c>
      <c r="M66" s="2">
        <v>78.98</v>
      </c>
      <c r="N66" s="2">
        <v>84.37</v>
      </c>
      <c r="O66" s="2">
        <v>86.87</v>
      </c>
      <c r="P66" s="2">
        <v>88.52</v>
      </c>
      <c r="Q66" s="20">
        <v>91.38186057219994</v>
      </c>
      <c r="R66" s="20">
        <v>95.415640877185794</v>
      </c>
      <c r="S66" s="20">
        <v>97.647394003102178</v>
      </c>
      <c r="T66" s="20">
        <v>103.73138160221441</v>
      </c>
      <c r="U66" s="20">
        <v>112.65185518344623</v>
      </c>
      <c r="V66" s="20">
        <v>118.09686549409034</v>
      </c>
      <c r="W66" s="20">
        <v>121.42676211549673</v>
      </c>
      <c r="X66" s="20">
        <v>128.16225668792356</v>
      </c>
    </row>
    <row r="67" spans="2:24">
      <c r="B67" t="s">
        <v>34</v>
      </c>
      <c r="C67" s="2">
        <v>18.059999999999999</v>
      </c>
      <c r="D67" s="2">
        <v>21.69</v>
      </c>
      <c r="E67" s="2">
        <v>25.2</v>
      </c>
      <c r="F67" s="2">
        <v>30.14</v>
      </c>
      <c r="G67" s="2">
        <v>33.44</v>
      </c>
      <c r="H67" s="2">
        <v>38.49</v>
      </c>
      <c r="I67" s="2">
        <v>42.98</v>
      </c>
      <c r="J67" s="2">
        <v>49.08</v>
      </c>
      <c r="K67" s="2">
        <v>54.44</v>
      </c>
      <c r="L67" s="2">
        <v>58.52</v>
      </c>
      <c r="M67" s="2">
        <v>63</v>
      </c>
      <c r="N67" s="2">
        <v>67.23</v>
      </c>
      <c r="O67" s="2">
        <v>68.819999999999993</v>
      </c>
      <c r="P67" s="2">
        <v>68.650000000000006</v>
      </c>
      <c r="Q67" s="20">
        <v>72.503760224076984</v>
      </c>
      <c r="R67" s="20">
        <v>75.457700945480013</v>
      </c>
      <c r="S67" s="20">
        <v>81.949426574213049</v>
      </c>
      <c r="T67" s="20">
        <v>87.116262140378694</v>
      </c>
      <c r="U67" s="20">
        <v>95.737381584470853</v>
      </c>
      <c r="V67" s="20">
        <v>101.93409062947097</v>
      </c>
      <c r="W67" s="20">
        <v>104.59666056061971</v>
      </c>
      <c r="X67" s="20">
        <v>108.48432116257092</v>
      </c>
    </row>
    <row r="69" spans="2:24">
      <c r="B69" t="s">
        <v>1150</v>
      </c>
    </row>
    <row r="70" spans="2:24">
      <c r="B70" t="s">
        <v>1151</v>
      </c>
    </row>
    <row r="71" spans="2:24">
      <c r="B71" t="s">
        <v>1105</v>
      </c>
    </row>
    <row r="72" spans="2:24">
      <c r="B72" t="s">
        <v>402</v>
      </c>
    </row>
  </sheetData>
  <phoneticPr fontId="2" type="noConversion"/>
  <hyperlinks>
    <hyperlink ref="B41" r:id="rId1" location="1309"/>
  </hyperlinks>
  <pageMargins left="0.75" right="0.75" top="1" bottom="1" header="0.5" footer="0.5"/>
  <pageSetup paperSize="9" scale="52" orientation="portrait" horizontalDpi="4294967292" verticalDpi="4294967292"/>
  <colBreaks count="1" manualBreakCount="1">
    <brk id="24" max="1048575" man="1"/>
  </colBreaks>
  <drawing r:id="rId2"/>
  <extLst>
    <ext xmlns:mx="http://schemas.microsoft.com/office/mac/excel/2008/main" uri="{64002731-A6B0-56B0-2670-7721B7C09600}">
      <mx:PLV Mode="0" OnePage="0" WScale="0"/>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1"/>
  <sheetViews>
    <sheetView showGridLines="0" workbookViewId="0"/>
  </sheetViews>
  <sheetFormatPr baseColWidth="10" defaultRowHeight="12" x14ac:dyDescent="0"/>
  <cols>
    <col min="1" max="1" width="10.83203125" style="18"/>
    <col min="2" max="2" width="12.5" style="18" customWidth="1"/>
    <col min="3" max="3" width="11.33203125" style="18" customWidth="1"/>
    <col min="4" max="4" width="12" style="18" customWidth="1"/>
    <col min="5" max="5" width="8.1640625" style="18" customWidth="1"/>
    <col min="6" max="6" width="7.1640625" style="18" customWidth="1"/>
    <col min="7" max="7" width="10.83203125" style="18"/>
    <col min="8" max="8" width="12.33203125" style="18" customWidth="1"/>
    <col min="9" max="16384" width="10.83203125" style="18"/>
  </cols>
  <sheetData>
    <row r="1" spans="1:1">
      <c r="A1" s="109" t="s">
        <v>1209</v>
      </c>
    </row>
    <row r="43" spans="2:37">
      <c r="B43" s="18" t="s">
        <v>1210</v>
      </c>
    </row>
    <row r="45" spans="2:37" ht="14">
      <c r="B45" s="110" t="s">
        <v>1198</v>
      </c>
    </row>
    <row r="46" spans="2:37">
      <c r="B46" s="129" t="s">
        <v>1197</v>
      </c>
      <c r="C46" s="129"/>
      <c r="D46" s="129"/>
      <c r="E46" s="129"/>
      <c r="F46" s="129"/>
      <c r="G46" s="129"/>
      <c r="H46" s="129"/>
      <c r="I46" s="129"/>
      <c r="J46" s="129"/>
      <c r="K46" s="129"/>
      <c r="L46" s="129"/>
      <c r="M46" s="129"/>
      <c r="N46" s="129"/>
      <c r="O46" s="129"/>
      <c r="P46" s="129"/>
      <c r="Q46" s="129"/>
      <c r="R46" s="129"/>
      <c r="S46" s="129"/>
      <c r="T46" s="129"/>
      <c r="U46" s="129"/>
      <c r="V46" s="129"/>
      <c r="W46" s="129"/>
      <c r="X46" s="129"/>
      <c r="Y46" s="129"/>
      <c r="Z46" s="129"/>
      <c r="AA46" s="129"/>
      <c r="AB46" s="129"/>
      <c r="AC46" s="129"/>
      <c r="AD46" s="129"/>
      <c r="AE46" s="129"/>
      <c r="AF46" s="129"/>
      <c r="AG46" s="129"/>
      <c r="AH46" s="129"/>
      <c r="AI46" s="129"/>
      <c r="AJ46" s="129"/>
      <c r="AK46" s="129"/>
    </row>
    <row r="50" spans="1:10">
      <c r="B50" s="109" t="s">
        <v>1211</v>
      </c>
    </row>
    <row r="52" spans="1:10">
      <c r="B52" s="18" t="s">
        <v>1190</v>
      </c>
      <c r="C52" s="18" t="s">
        <v>1204</v>
      </c>
      <c r="D52" s="18" t="s">
        <v>1213</v>
      </c>
      <c r="E52" s="18" t="s">
        <v>1205</v>
      </c>
      <c r="F52" s="18" t="s">
        <v>1206</v>
      </c>
      <c r="G52" s="18" t="s">
        <v>1207</v>
      </c>
      <c r="H52" s="18" t="s">
        <v>1208</v>
      </c>
      <c r="I52" s="18" t="s">
        <v>1199</v>
      </c>
      <c r="J52" s="18" t="s">
        <v>1202</v>
      </c>
    </row>
    <row r="53" spans="1:10">
      <c r="A53" s="18" t="s">
        <v>559</v>
      </c>
      <c r="B53" s="111">
        <v>9.17</v>
      </c>
      <c r="C53" s="18">
        <v>6</v>
      </c>
      <c r="D53" s="112">
        <v>22.3</v>
      </c>
      <c r="E53" s="18">
        <v>1</v>
      </c>
      <c r="F53" s="18">
        <v>5</v>
      </c>
      <c r="G53" s="112">
        <v>28.299999999999997</v>
      </c>
      <c r="H53" s="112">
        <v>10</v>
      </c>
      <c r="I53" s="18">
        <v>1034</v>
      </c>
      <c r="J53" s="111">
        <v>81.5</v>
      </c>
    </row>
    <row r="54" spans="1:10">
      <c r="A54" s="18" t="s">
        <v>550</v>
      </c>
      <c r="B54" s="111">
        <v>6.33</v>
      </c>
      <c r="C54" s="18">
        <v>51</v>
      </c>
      <c r="D54" s="112">
        <v>16.600000000000001</v>
      </c>
      <c r="E54" s="18">
        <v>26</v>
      </c>
      <c r="F54" s="18">
        <v>25</v>
      </c>
      <c r="G54" s="112">
        <v>12</v>
      </c>
      <c r="H54" s="112">
        <v>9.4</v>
      </c>
      <c r="I54" s="18">
        <v>801</v>
      </c>
      <c r="J54" s="111">
        <v>80.3</v>
      </c>
    </row>
    <row r="55" spans="1:10">
      <c r="A55" s="18" t="s">
        <v>552</v>
      </c>
      <c r="B55" s="111">
        <v>7.13</v>
      </c>
      <c r="C55" s="18">
        <v>32</v>
      </c>
      <c r="D55" s="112">
        <v>9.4</v>
      </c>
      <c r="E55" s="18">
        <v>9</v>
      </c>
      <c r="F55" s="18">
        <v>23</v>
      </c>
      <c r="G55" s="112">
        <v>11.799999999999999</v>
      </c>
      <c r="H55" s="112">
        <v>7.4</v>
      </c>
      <c r="I55" s="18">
        <v>715</v>
      </c>
      <c r="J55" s="111">
        <v>81.400000000000006</v>
      </c>
    </row>
    <row r="56" spans="1:10">
      <c r="A56" s="18" t="s">
        <v>1191</v>
      </c>
      <c r="B56" s="111">
        <v>7.94</v>
      </c>
      <c r="C56" s="18">
        <v>26</v>
      </c>
      <c r="D56" s="112">
        <v>4.9000000000000004</v>
      </c>
      <c r="E56" s="18">
        <v>4</v>
      </c>
      <c r="F56" s="18">
        <v>22</v>
      </c>
      <c r="G56" s="112">
        <v>10</v>
      </c>
      <c r="H56" s="112">
        <v>6.6</v>
      </c>
      <c r="I56" s="18">
        <v>534</v>
      </c>
      <c r="J56" s="111">
        <v>80.599999999999994</v>
      </c>
    </row>
    <row r="57" spans="1:10">
      <c r="A57" s="18" t="s">
        <v>1192</v>
      </c>
      <c r="B57" s="111">
        <v>8.08</v>
      </c>
      <c r="C57" s="18">
        <v>25</v>
      </c>
      <c r="D57" s="112">
        <v>62.8</v>
      </c>
      <c r="E57" s="18">
        <v>3</v>
      </c>
      <c r="F57" s="18">
        <v>22</v>
      </c>
      <c r="G57" s="112">
        <v>14.499999999999998</v>
      </c>
      <c r="H57" s="112">
        <v>12.6</v>
      </c>
      <c r="I57" s="18">
        <v>854</v>
      </c>
      <c r="J57" s="111">
        <v>81.2</v>
      </c>
    </row>
    <row r="58" spans="1:10">
      <c r="A58" s="18" t="s">
        <v>546</v>
      </c>
      <c r="B58" s="111">
        <v>12.12</v>
      </c>
      <c r="C58" s="18">
        <v>12</v>
      </c>
      <c r="D58" s="112">
        <v>34</v>
      </c>
      <c r="E58" s="18">
        <v>1</v>
      </c>
      <c r="F58" s="18">
        <v>11</v>
      </c>
      <c r="G58" s="112">
        <v>25.4</v>
      </c>
      <c r="H58" s="112">
        <v>8</v>
      </c>
      <c r="I58" s="18">
        <v>809</v>
      </c>
      <c r="J58" s="111">
        <v>80.7</v>
      </c>
    </row>
    <row r="59" spans="1:10">
      <c r="A59" s="18" t="s">
        <v>558</v>
      </c>
      <c r="B59" s="111">
        <v>7.46</v>
      </c>
      <c r="C59" s="18">
        <v>31</v>
      </c>
      <c r="D59" s="112">
        <v>5.4</v>
      </c>
      <c r="E59" s="18">
        <v>9</v>
      </c>
      <c r="F59" s="18">
        <v>22</v>
      </c>
      <c r="G59" s="112">
        <v>15.8</v>
      </c>
      <c r="H59" s="112">
        <v>10.1</v>
      </c>
      <c r="I59" s="18">
        <v>671</v>
      </c>
      <c r="J59" s="111">
        <v>79.900000000000006</v>
      </c>
    </row>
    <row r="60" spans="1:10">
      <c r="A60" s="18" t="s">
        <v>1193</v>
      </c>
      <c r="B60" s="111">
        <v>10.5</v>
      </c>
      <c r="C60" s="18">
        <v>13</v>
      </c>
      <c r="D60" s="112">
        <v>4.5</v>
      </c>
      <c r="E60" s="18">
        <v>2</v>
      </c>
      <c r="F60" s="18">
        <v>11</v>
      </c>
      <c r="G60" s="112">
        <v>23</v>
      </c>
      <c r="H60" s="112">
        <v>11.6</v>
      </c>
      <c r="I60" s="18">
        <v>1006</v>
      </c>
      <c r="J60" s="111">
        <v>79.900000000000006</v>
      </c>
    </row>
    <row r="61" spans="1:10">
      <c r="A61" s="18" t="s">
        <v>557</v>
      </c>
      <c r="B61" s="111">
        <v>10.88</v>
      </c>
      <c r="C61" s="18">
        <v>34</v>
      </c>
      <c r="D61" s="112">
        <v>82.3</v>
      </c>
      <c r="E61" s="18">
        <v>10</v>
      </c>
      <c r="F61" s="18">
        <v>24</v>
      </c>
      <c r="G61" s="112">
        <v>14.7</v>
      </c>
      <c r="H61" s="112">
        <v>11.7</v>
      </c>
      <c r="I61" s="18">
        <v>1045</v>
      </c>
      <c r="J61" s="111">
        <v>80.2</v>
      </c>
    </row>
    <row r="62" spans="1:10">
      <c r="A62" s="18" t="s">
        <v>1194</v>
      </c>
      <c r="B62" s="111">
        <v>12.93</v>
      </c>
      <c r="C62" s="18">
        <v>24</v>
      </c>
      <c r="D62" s="112">
        <v>62</v>
      </c>
      <c r="E62" s="18">
        <v>2</v>
      </c>
      <c r="F62" s="18">
        <v>22</v>
      </c>
      <c r="G62" s="112">
        <v>24.7</v>
      </c>
      <c r="H62" s="112">
        <v>10</v>
      </c>
      <c r="I62" s="18">
        <v>750</v>
      </c>
      <c r="J62" s="111">
        <v>79.7</v>
      </c>
    </row>
    <row r="63" spans="1:10">
      <c r="A63" s="18" t="s">
        <v>1195</v>
      </c>
      <c r="B63" s="111">
        <v>6.41</v>
      </c>
      <c r="C63" s="18">
        <v>34</v>
      </c>
      <c r="D63" s="112">
        <v>5.6</v>
      </c>
      <c r="E63" s="18">
        <v>18</v>
      </c>
      <c r="F63" s="18">
        <v>16</v>
      </c>
      <c r="G63" s="112">
        <v>13.4</v>
      </c>
      <c r="H63" s="112">
        <v>10.6</v>
      </c>
      <c r="I63" s="18">
        <v>1413</v>
      </c>
      <c r="J63" s="111">
        <v>78.8</v>
      </c>
    </row>
    <row r="64" spans="1:10">
      <c r="A64" s="18" t="s">
        <v>1196</v>
      </c>
      <c r="B64" s="111">
        <v>19.34</v>
      </c>
      <c r="C64" s="18">
        <v>3.5</v>
      </c>
      <c r="D64" s="112">
        <v>310.39999999999998</v>
      </c>
      <c r="E64" s="18">
        <v>0.5</v>
      </c>
      <c r="F64" s="18">
        <v>3</v>
      </c>
      <c r="G64" s="112">
        <v>35.299999999999997</v>
      </c>
      <c r="H64" s="112">
        <v>8.6</v>
      </c>
      <c r="I64" s="18">
        <v>1028</v>
      </c>
      <c r="J64" s="111">
        <v>77.900000000000006</v>
      </c>
    </row>
    <row r="65" spans="1:10">
      <c r="A65" s="18" t="s">
        <v>247</v>
      </c>
      <c r="B65" s="111">
        <v>9.51</v>
      </c>
      <c r="C65" s="18">
        <v>16</v>
      </c>
      <c r="D65" s="112">
        <v>126.6</v>
      </c>
      <c r="E65" s="18">
        <v>9</v>
      </c>
      <c r="F65" s="18">
        <v>7</v>
      </c>
      <c r="G65" s="112">
        <v>3.5999999999999996</v>
      </c>
      <c r="H65" s="112">
        <v>7.3</v>
      </c>
      <c r="I65" s="18">
        <v>1841</v>
      </c>
      <c r="J65" s="111">
        <v>82.7</v>
      </c>
    </row>
    <row r="68" spans="1:10">
      <c r="A68" s="18" t="s">
        <v>1212</v>
      </c>
    </row>
    <row r="69" spans="1:10">
      <c r="A69" s="18" t="s">
        <v>1200</v>
      </c>
    </row>
    <row r="70" spans="1:10">
      <c r="A70" s="18" t="s">
        <v>1201</v>
      </c>
    </row>
    <row r="71" spans="1:10">
      <c r="A71" s="18" t="s">
        <v>1203</v>
      </c>
    </row>
  </sheetData>
  <mergeCells count="1">
    <mergeCell ref="B46:AK46"/>
  </mergeCells>
  <phoneticPr fontId="2" type="noConversion"/>
  <pageMargins left="0.75" right="0.75" top="1" bottom="1" header="0.5" footer="0.5"/>
  <pageSetup paperSize="9" scale="44" orientation="portrait" horizontalDpi="4294967292" verticalDpi="4294967292"/>
  <colBreaks count="1" manualBreakCount="1">
    <brk id="17" max="1048575" man="1"/>
  </colBreaks>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showGridLines="0" workbookViewId="0">
      <selection activeCell="A2" sqref="A2"/>
    </sheetView>
  </sheetViews>
  <sheetFormatPr baseColWidth="10" defaultColWidth="8.83203125" defaultRowHeight="12" x14ac:dyDescent="0"/>
  <cols>
    <col min="2" max="8" width="11.6640625" customWidth="1"/>
    <col min="11" max="11" width="9.5" bestFit="1" customWidth="1"/>
  </cols>
  <sheetData>
    <row r="1" spans="1:11">
      <c r="A1" s="14" t="s">
        <v>453</v>
      </c>
    </row>
    <row r="2" spans="1:11">
      <c r="A2" s="14"/>
    </row>
    <row r="4" spans="1:11">
      <c r="B4" s="8" t="s">
        <v>446</v>
      </c>
      <c r="C4" s="8" t="s">
        <v>447</v>
      </c>
      <c r="D4" s="8" t="s">
        <v>448</v>
      </c>
      <c r="E4" s="8" t="s">
        <v>449</v>
      </c>
      <c r="F4" s="8" t="s">
        <v>450</v>
      </c>
      <c r="G4" s="8" t="s">
        <v>451</v>
      </c>
      <c r="H4" s="8" t="s">
        <v>452</v>
      </c>
    </row>
    <row r="5" spans="1:11">
      <c r="B5" s="19"/>
      <c r="C5" s="19"/>
      <c r="D5" s="19"/>
      <c r="E5" s="19"/>
      <c r="F5" s="19"/>
      <c r="G5" s="19"/>
      <c r="H5" s="19"/>
    </row>
    <row r="6" spans="1:11">
      <c r="B6">
        <v>-200</v>
      </c>
      <c r="C6">
        <v>0</v>
      </c>
      <c r="D6">
        <v>0</v>
      </c>
      <c r="E6">
        <v>0</v>
      </c>
    </row>
    <row r="7" spans="1:11">
      <c r="B7">
        <f>B6+50</f>
        <v>-150</v>
      </c>
      <c r="C7">
        <v>0</v>
      </c>
      <c r="D7">
        <v>0</v>
      </c>
      <c r="E7">
        <v>0</v>
      </c>
      <c r="I7" s="1"/>
      <c r="J7" s="1"/>
      <c r="K7" s="1" t="s">
        <v>472</v>
      </c>
    </row>
    <row r="8" spans="1:11">
      <c r="B8">
        <f t="shared" ref="B8:B30" si="0">B7+50</f>
        <v>-100</v>
      </c>
      <c r="C8">
        <v>0</v>
      </c>
      <c r="D8">
        <v>0</v>
      </c>
      <c r="E8">
        <v>0</v>
      </c>
      <c r="J8" s="1" t="s">
        <v>470</v>
      </c>
      <c r="K8" s="1" t="s">
        <v>471</v>
      </c>
    </row>
    <row r="9" spans="1:11">
      <c r="B9">
        <f t="shared" si="0"/>
        <v>-50</v>
      </c>
      <c r="C9">
        <v>2</v>
      </c>
      <c r="D9">
        <v>0</v>
      </c>
      <c r="E9">
        <v>0</v>
      </c>
    </row>
    <row r="10" spans="1:11">
      <c r="B10">
        <f t="shared" si="0"/>
        <v>0</v>
      </c>
      <c r="C10">
        <v>4</v>
      </c>
      <c r="D10">
        <v>1</v>
      </c>
      <c r="E10">
        <v>0</v>
      </c>
      <c r="F10" s="16" t="s">
        <v>469</v>
      </c>
    </row>
    <row r="11" spans="1:11">
      <c r="B11">
        <f t="shared" si="0"/>
        <v>50</v>
      </c>
      <c r="C11">
        <v>10</v>
      </c>
      <c r="D11">
        <v>4</v>
      </c>
      <c r="E11">
        <v>2</v>
      </c>
      <c r="F11" s="16"/>
    </row>
    <row r="12" spans="1:11">
      <c r="B12">
        <f t="shared" si="0"/>
        <v>100</v>
      </c>
      <c r="C12">
        <v>19</v>
      </c>
      <c r="D12">
        <v>18</v>
      </c>
      <c r="E12">
        <v>20</v>
      </c>
      <c r="F12" s="70">
        <f>D10+D11+D12-E11-E12</f>
        <v>1</v>
      </c>
      <c r="G12">
        <f>F12*F12</f>
        <v>1</v>
      </c>
      <c r="H12" s="17">
        <f>G12/(D10+D11+D12)</f>
        <v>4.3478260869565216E-2</v>
      </c>
      <c r="J12">
        <f>D10+D11+D12</f>
        <v>23</v>
      </c>
      <c r="K12">
        <f>E10+E11+E12</f>
        <v>22</v>
      </c>
    </row>
    <row r="13" spans="1:11">
      <c r="B13">
        <f t="shared" si="0"/>
        <v>150</v>
      </c>
      <c r="C13">
        <v>37</v>
      </c>
      <c r="D13">
        <v>44</v>
      </c>
      <c r="E13">
        <v>47</v>
      </c>
      <c r="F13" s="71">
        <f>D13-E13</f>
        <v>-3</v>
      </c>
      <c r="G13">
        <f t="shared" ref="G13:G23" si="1">F13*F13</f>
        <v>9</v>
      </c>
      <c r="H13" s="17">
        <f>G13/D13</f>
        <v>0.20454545454545456</v>
      </c>
      <c r="J13">
        <f>D13</f>
        <v>44</v>
      </c>
      <c r="K13">
        <f>E13</f>
        <v>47</v>
      </c>
    </row>
    <row r="14" spans="1:11">
      <c r="B14">
        <f t="shared" si="0"/>
        <v>200</v>
      </c>
      <c r="C14">
        <v>63</v>
      </c>
      <c r="D14">
        <v>73</v>
      </c>
      <c r="E14">
        <v>73</v>
      </c>
      <c r="F14" s="71">
        <f t="shared" ref="F14:F22" si="2">D14-E14</f>
        <v>0</v>
      </c>
      <c r="G14">
        <f t="shared" si="1"/>
        <v>0</v>
      </c>
      <c r="H14" s="17">
        <f t="shared" ref="H14:H22" si="3">G14/D14</f>
        <v>0</v>
      </c>
      <c r="J14">
        <f t="shared" ref="J14:J22" si="4">D14</f>
        <v>73</v>
      </c>
      <c r="K14">
        <f t="shared" ref="K14:K22" si="5">E14</f>
        <v>73</v>
      </c>
    </row>
    <row r="15" spans="1:11">
      <c r="B15">
        <f t="shared" si="0"/>
        <v>250</v>
      </c>
      <c r="C15">
        <v>83</v>
      </c>
      <c r="D15">
        <v>90</v>
      </c>
      <c r="E15">
        <v>90</v>
      </c>
      <c r="F15" s="71">
        <f t="shared" si="2"/>
        <v>0</v>
      </c>
      <c r="G15">
        <f t="shared" si="1"/>
        <v>0</v>
      </c>
      <c r="H15" s="17">
        <f t="shared" si="3"/>
        <v>0</v>
      </c>
      <c r="J15">
        <f t="shared" si="4"/>
        <v>90</v>
      </c>
      <c r="K15">
        <f t="shared" si="5"/>
        <v>90</v>
      </c>
    </row>
    <row r="16" spans="1:11">
      <c r="B16">
        <f t="shared" si="0"/>
        <v>300</v>
      </c>
      <c r="C16">
        <v>97</v>
      </c>
      <c r="D16">
        <v>105</v>
      </c>
      <c r="E16">
        <v>100</v>
      </c>
      <c r="F16" s="71">
        <f t="shared" si="2"/>
        <v>5</v>
      </c>
      <c r="G16">
        <f t="shared" si="1"/>
        <v>25</v>
      </c>
      <c r="H16" s="17">
        <f t="shared" si="3"/>
        <v>0.23809523809523808</v>
      </c>
      <c r="J16">
        <f t="shared" si="4"/>
        <v>105</v>
      </c>
      <c r="K16">
        <f t="shared" si="5"/>
        <v>100</v>
      </c>
    </row>
    <row r="17" spans="2:11">
      <c r="B17">
        <f t="shared" si="0"/>
        <v>350</v>
      </c>
      <c r="C17">
        <v>97</v>
      </c>
      <c r="D17">
        <v>92</v>
      </c>
      <c r="E17">
        <v>90</v>
      </c>
      <c r="F17" s="71">
        <f t="shared" si="2"/>
        <v>2</v>
      </c>
      <c r="G17">
        <f t="shared" si="1"/>
        <v>4</v>
      </c>
      <c r="H17" s="17">
        <f t="shared" si="3"/>
        <v>4.3478260869565216E-2</v>
      </c>
      <c r="J17">
        <f t="shared" si="4"/>
        <v>92</v>
      </c>
      <c r="K17">
        <f t="shared" si="5"/>
        <v>90</v>
      </c>
    </row>
    <row r="18" spans="2:11">
      <c r="B18">
        <f t="shared" si="0"/>
        <v>400</v>
      </c>
      <c r="C18">
        <v>83</v>
      </c>
      <c r="D18">
        <v>75</v>
      </c>
      <c r="E18">
        <v>75</v>
      </c>
      <c r="F18" s="71">
        <f t="shared" si="2"/>
        <v>0</v>
      </c>
      <c r="G18">
        <f t="shared" si="1"/>
        <v>0</v>
      </c>
      <c r="H18" s="17">
        <f t="shared" si="3"/>
        <v>0</v>
      </c>
      <c r="J18">
        <f t="shared" si="4"/>
        <v>75</v>
      </c>
      <c r="K18">
        <f t="shared" si="5"/>
        <v>75</v>
      </c>
    </row>
    <row r="19" spans="2:11">
      <c r="B19">
        <f t="shared" si="0"/>
        <v>450</v>
      </c>
      <c r="C19">
        <v>63</v>
      </c>
      <c r="D19">
        <v>55</v>
      </c>
      <c r="E19">
        <v>55</v>
      </c>
      <c r="F19" s="71">
        <f t="shared" si="2"/>
        <v>0</v>
      </c>
      <c r="G19">
        <f t="shared" si="1"/>
        <v>0</v>
      </c>
      <c r="H19" s="17">
        <f t="shared" si="3"/>
        <v>0</v>
      </c>
      <c r="J19">
        <f t="shared" si="4"/>
        <v>55</v>
      </c>
      <c r="K19">
        <f t="shared" si="5"/>
        <v>55</v>
      </c>
    </row>
    <row r="20" spans="2:11">
      <c r="B20">
        <f t="shared" si="0"/>
        <v>500</v>
      </c>
      <c r="C20">
        <v>37</v>
      </c>
      <c r="D20">
        <v>36</v>
      </c>
      <c r="E20">
        <v>40</v>
      </c>
      <c r="F20" s="71">
        <f t="shared" si="2"/>
        <v>-4</v>
      </c>
      <c r="G20">
        <f t="shared" si="1"/>
        <v>16</v>
      </c>
      <c r="H20" s="17">
        <f t="shared" si="3"/>
        <v>0.44444444444444442</v>
      </c>
      <c r="J20">
        <f t="shared" si="4"/>
        <v>36</v>
      </c>
      <c r="K20">
        <f t="shared" si="5"/>
        <v>40</v>
      </c>
    </row>
    <row r="21" spans="2:11">
      <c r="B21">
        <f t="shared" si="0"/>
        <v>550</v>
      </c>
      <c r="C21">
        <v>21</v>
      </c>
      <c r="D21">
        <v>20</v>
      </c>
      <c r="E21">
        <v>21</v>
      </c>
      <c r="F21" s="71">
        <f t="shared" si="2"/>
        <v>-1</v>
      </c>
      <c r="G21">
        <f t="shared" si="1"/>
        <v>1</v>
      </c>
      <c r="H21" s="17">
        <f t="shared" si="3"/>
        <v>0.05</v>
      </c>
      <c r="J21">
        <f t="shared" si="4"/>
        <v>20</v>
      </c>
      <c r="K21">
        <f t="shared" si="5"/>
        <v>21</v>
      </c>
    </row>
    <row r="22" spans="2:11">
      <c r="B22">
        <f t="shared" si="0"/>
        <v>600</v>
      </c>
      <c r="C22">
        <v>10</v>
      </c>
      <c r="D22">
        <v>12</v>
      </c>
      <c r="E22">
        <v>11</v>
      </c>
      <c r="F22" s="71">
        <f t="shared" si="2"/>
        <v>1</v>
      </c>
      <c r="G22">
        <f t="shared" si="1"/>
        <v>1</v>
      </c>
      <c r="H22" s="17">
        <f t="shared" si="3"/>
        <v>8.3333333333333329E-2</v>
      </c>
      <c r="J22">
        <f t="shared" si="4"/>
        <v>12</v>
      </c>
      <c r="K22">
        <f t="shared" si="5"/>
        <v>11</v>
      </c>
    </row>
    <row r="23" spans="2:11">
      <c r="B23">
        <f t="shared" si="0"/>
        <v>650</v>
      </c>
      <c r="C23">
        <v>4</v>
      </c>
      <c r="D23">
        <v>5</v>
      </c>
      <c r="E23">
        <v>5</v>
      </c>
      <c r="F23" s="70">
        <f>D23+D24+D25-E23-E24-E25-E26-E27</f>
        <v>-1</v>
      </c>
      <c r="G23">
        <f t="shared" si="1"/>
        <v>1</v>
      </c>
      <c r="H23" s="17">
        <f>G23/(D23+D24+D25)</f>
        <v>0.14285714285714285</v>
      </c>
      <c r="J23">
        <f>D23+D24+D25+D26+D27</f>
        <v>7</v>
      </c>
      <c r="K23">
        <f>E23+E24+E25+E26+E27</f>
        <v>8</v>
      </c>
    </row>
    <row r="24" spans="2:11">
      <c r="B24">
        <f t="shared" si="0"/>
        <v>700</v>
      </c>
      <c r="C24">
        <v>2</v>
      </c>
      <c r="D24">
        <v>1</v>
      </c>
      <c r="E24">
        <v>1</v>
      </c>
      <c r="F24" s="16"/>
    </row>
    <row r="25" spans="2:11">
      <c r="B25">
        <f t="shared" si="0"/>
        <v>750</v>
      </c>
      <c r="C25">
        <v>0</v>
      </c>
      <c r="D25">
        <v>1</v>
      </c>
      <c r="E25">
        <v>1</v>
      </c>
      <c r="F25" s="16"/>
    </row>
    <row r="26" spans="2:11">
      <c r="B26">
        <f t="shared" si="0"/>
        <v>800</v>
      </c>
      <c r="C26">
        <v>0</v>
      </c>
      <c r="D26">
        <v>0</v>
      </c>
      <c r="E26">
        <v>0</v>
      </c>
      <c r="F26" s="16"/>
    </row>
    <row r="27" spans="2:11">
      <c r="B27">
        <f t="shared" si="0"/>
        <v>850</v>
      </c>
      <c r="C27">
        <v>0</v>
      </c>
      <c r="D27">
        <v>0</v>
      </c>
      <c r="E27">
        <v>1</v>
      </c>
      <c r="F27" s="16" t="s">
        <v>469</v>
      </c>
    </row>
    <row r="28" spans="2:11">
      <c r="B28">
        <f t="shared" si="0"/>
        <v>900</v>
      </c>
      <c r="C28">
        <v>0</v>
      </c>
      <c r="D28">
        <v>0</v>
      </c>
      <c r="E28">
        <v>0</v>
      </c>
    </row>
    <row r="29" spans="2:11">
      <c r="B29">
        <f t="shared" si="0"/>
        <v>950</v>
      </c>
      <c r="C29">
        <v>0</v>
      </c>
      <c r="D29">
        <v>0</v>
      </c>
      <c r="E29">
        <v>0</v>
      </c>
    </row>
    <row r="30" spans="2:11">
      <c r="B30">
        <f t="shared" si="0"/>
        <v>1000</v>
      </c>
      <c r="C30">
        <v>0</v>
      </c>
      <c r="D30">
        <v>0</v>
      </c>
      <c r="E30">
        <v>0</v>
      </c>
    </row>
    <row r="31" spans="2:11">
      <c r="K31" s="1" t="s">
        <v>444</v>
      </c>
    </row>
    <row r="32" spans="2:11">
      <c r="B32" t="s">
        <v>445</v>
      </c>
      <c r="C32">
        <f>SUM(C6:C30)</f>
        <v>632</v>
      </c>
      <c r="D32">
        <f>SUM(D6:D30)</f>
        <v>632</v>
      </c>
      <c r="E32">
        <f>SUM(E6:E30)</f>
        <v>632</v>
      </c>
      <c r="H32" s="17">
        <f>SUM(H6:H30)</f>
        <v>1.2502321350147436</v>
      </c>
      <c r="K32" s="15">
        <f>CHITEST(K12:K23,J12:J23)</f>
        <v>0.99984498612953143</v>
      </c>
    </row>
    <row r="36" spans="2:2">
      <c r="B36" t="s">
        <v>468</v>
      </c>
    </row>
    <row r="37" spans="2:2">
      <c r="B37" t="s">
        <v>454</v>
      </c>
    </row>
    <row r="38" spans="2:2">
      <c r="B38" t="s">
        <v>455</v>
      </c>
    </row>
    <row r="39" spans="2:2">
      <c r="B39" t="s">
        <v>456</v>
      </c>
    </row>
    <row r="40" spans="2:2">
      <c r="B40" t="s">
        <v>457</v>
      </c>
    </row>
    <row r="41" spans="2:2">
      <c r="B41" t="s">
        <v>458</v>
      </c>
    </row>
    <row r="42" spans="2:2">
      <c r="B42" t="s">
        <v>459</v>
      </c>
    </row>
    <row r="43" spans="2:2">
      <c r="B43" t="s">
        <v>460</v>
      </c>
    </row>
    <row r="44" spans="2:2">
      <c r="B44" t="s">
        <v>461</v>
      </c>
    </row>
    <row r="45" spans="2:2">
      <c r="B45" t="s">
        <v>462</v>
      </c>
    </row>
    <row r="46" spans="2:2">
      <c r="B46" t="s">
        <v>463</v>
      </c>
    </row>
    <row r="48" spans="2:2">
      <c r="B48" t="s">
        <v>467</v>
      </c>
    </row>
    <row r="49" spans="2:2">
      <c r="B49" t="s">
        <v>464</v>
      </c>
    </row>
    <row r="50" spans="2:2">
      <c r="B50" t="s">
        <v>465</v>
      </c>
    </row>
    <row r="51" spans="2:2">
      <c r="B51" t="s">
        <v>466</v>
      </c>
    </row>
  </sheetData>
  <phoneticPr fontId="2" type="noConversion"/>
  <pageMargins left="0.75" right="0.75" top="1" bottom="1" header="0.5" footer="0.5"/>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3"/>
  <sheetViews>
    <sheetView showGridLines="0" workbookViewId="0">
      <selection activeCell="A2" sqref="A2"/>
    </sheetView>
  </sheetViews>
  <sheetFormatPr baseColWidth="10" defaultColWidth="8.83203125" defaultRowHeight="12" x14ac:dyDescent="0"/>
  <cols>
    <col min="2" max="2" width="16.6640625" customWidth="1"/>
    <col min="3" max="3" width="3.1640625" customWidth="1"/>
    <col min="4" max="4" width="16.6640625" customWidth="1"/>
    <col min="5" max="5" width="3.6640625" customWidth="1"/>
    <col min="6" max="9" width="16.6640625" customWidth="1"/>
  </cols>
  <sheetData>
    <row r="1" spans="1:9">
      <c r="A1" s="14" t="s">
        <v>479</v>
      </c>
    </row>
    <row r="2" spans="1:9">
      <c r="A2" s="14"/>
    </row>
    <row r="3" spans="1:9">
      <c r="A3" t="s">
        <v>402</v>
      </c>
    </row>
    <row r="4" spans="1:9" ht="24.75" customHeight="1">
      <c r="D4" s="119" t="s">
        <v>480</v>
      </c>
      <c r="E4" s="119"/>
      <c r="F4" s="119"/>
      <c r="G4" s="115" t="s">
        <v>503</v>
      </c>
      <c r="H4" s="115" t="s">
        <v>67</v>
      </c>
      <c r="I4" s="115"/>
    </row>
    <row r="5" spans="1:9" ht="12.75" customHeight="1">
      <c r="B5" s="117" t="s">
        <v>424</v>
      </c>
      <c r="C5" s="28"/>
      <c r="D5" s="120"/>
      <c r="E5" s="120"/>
      <c r="F5" s="120"/>
      <c r="G5" s="115"/>
      <c r="H5" s="116"/>
      <c r="I5" s="116"/>
    </row>
    <row r="6" spans="1:9" ht="24">
      <c r="B6" s="118"/>
      <c r="C6" s="29"/>
      <c r="D6" s="26" t="s">
        <v>501</v>
      </c>
      <c r="E6" s="26"/>
      <c r="F6" s="27" t="s">
        <v>502</v>
      </c>
      <c r="G6" s="116"/>
      <c r="H6" s="7" t="s">
        <v>504</v>
      </c>
      <c r="I6" s="7" t="s">
        <v>505</v>
      </c>
    </row>
    <row r="7" spans="1:9">
      <c r="B7" s="78">
        <v>1918</v>
      </c>
      <c r="C7" s="2"/>
      <c r="D7" s="21">
        <v>0.29266666666666674</v>
      </c>
      <c r="E7" s="21"/>
      <c r="F7" s="21">
        <v>0.34700000000000003</v>
      </c>
      <c r="G7" s="22">
        <v>0.19295993406774858</v>
      </c>
      <c r="H7" s="21">
        <v>0.191</v>
      </c>
      <c r="I7" s="21">
        <f t="shared" ref="I7:I12" si="0">(I$13/H$13)*H7</f>
        <v>0.17053571428571426</v>
      </c>
    </row>
    <row r="8" spans="1:9">
      <c r="B8" s="78">
        <v>1922</v>
      </c>
      <c r="C8" s="2"/>
      <c r="D8" s="21">
        <v>0.26333333333333331</v>
      </c>
      <c r="E8" s="21"/>
      <c r="F8" s="21">
        <v>0.3</v>
      </c>
      <c r="G8" s="22">
        <v>0.14438075253520294</v>
      </c>
      <c r="H8" s="21">
        <f>0.091*2</f>
        <v>0.182</v>
      </c>
      <c r="I8" s="21">
        <f t="shared" si="0"/>
        <v>0.16249999999999998</v>
      </c>
    </row>
    <row r="9" spans="1:9">
      <c r="B9" s="78">
        <v>1923</v>
      </c>
      <c r="C9" s="2"/>
      <c r="D9" s="21">
        <v>0.26333333333333331</v>
      </c>
      <c r="E9" s="21"/>
      <c r="F9" s="21">
        <v>0.3</v>
      </c>
      <c r="G9" s="22">
        <v>0.11571288839747536</v>
      </c>
      <c r="H9" s="21">
        <f>0.094*2</f>
        <v>0.188</v>
      </c>
      <c r="I9" s="21">
        <f t="shared" si="0"/>
        <v>0.16785714285714284</v>
      </c>
    </row>
    <row r="10" spans="1:9">
      <c r="B10" s="78">
        <v>1924</v>
      </c>
      <c r="C10" s="2"/>
      <c r="D10" s="21">
        <v>0.24866666666666659</v>
      </c>
      <c r="E10" s="21"/>
      <c r="F10" s="21">
        <v>0.27649999999999997</v>
      </c>
      <c r="G10" s="22">
        <v>0.10624819946695808</v>
      </c>
      <c r="H10" s="21">
        <f>0.09*2</f>
        <v>0.18</v>
      </c>
      <c r="I10" s="21">
        <f t="shared" si="0"/>
        <v>0.1607142857142857</v>
      </c>
    </row>
    <row r="11" spans="1:9">
      <c r="B11" s="78">
        <v>1929</v>
      </c>
      <c r="C11" s="2"/>
      <c r="D11" s="21">
        <v>0.2339999999999999</v>
      </c>
      <c r="E11" s="21"/>
      <c r="F11" s="21">
        <v>0.25299999999999995</v>
      </c>
      <c r="G11" s="22">
        <v>9.2409474931702637E-2</v>
      </c>
      <c r="H11" s="21">
        <f>0.085*2</f>
        <v>0.17</v>
      </c>
      <c r="I11" s="21">
        <f t="shared" si="0"/>
        <v>0.15178571428571427</v>
      </c>
    </row>
    <row r="12" spans="1:9">
      <c r="B12" s="78">
        <v>1931</v>
      </c>
      <c r="C12" s="2"/>
      <c r="D12" s="21">
        <v>0.22500000000000001</v>
      </c>
      <c r="E12" s="21"/>
      <c r="F12" s="21">
        <v>0.26099999999999995</v>
      </c>
      <c r="G12" s="22">
        <v>9.2298404461174349E-2</v>
      </c>
      <c r="H12" s="21">
        <f>0.08*2</f>
        <v>0.16</v>
      </c>
      <c r="I12" s="21">
        <f t="shared" si="0"/>
        <v>0.14285714285714285</v>
      </c>
    </row>
    <row r="13" spans="1:9">
      <c r="B13" s="78">
        <v>1935</v>
      </c>
      <c r="C13" s="2"/>
      <c r="D13" s="21">
        <v>0.29099999999999993</v>
      </c>
      <c r="E13" s="21"/>
      <c r="F13" s="21">
        <v>0.31299999999999994</v>
      </c>
      <c r="G13" s="22">
        <v>9.6455531353291768E-2</v>
      </c>
      <c r="H13" s="21">
        <f>0.07*2</f>
        <v>0.14000000000000001</v>
      </c>
      <c r="I13" s="21">
        <v>0.125</v>
      </c>
    </row>
    <row r="14" spans="1:9">
      <c r="B14" s="78">
        <v>1945</v>
      </c>
      <c r="C14" s="2"/>
      <c r="D14" s="21">
        <v>0.2475</v>
      </c>
      <c r="E14" s="21"/>
      <c r="F14" s="21">
        <v>0.2475</v>
      </c>
      <c r="G14" s="22">
        <v>7.207071936116731E-2</v>
      </c>
      <c r="H14" s="21">
        <v>0.13</v>
      </c>
      <c r="I14" s="21">
        <f>(I13+I15)/2</f>
        <v>9.5000000000000001E-2</v>
      </c>
    </row>
    <row r="15" spans="1:9">
      <c r="B15" s="78">
        <v>1950</v>
      </c>
      <c r="C15" s="2"/>
      <c r="D15" s="21">
        <v>0.2039999999999999</v>
      </c>
      <c r="E15" s="21"/>
      <c r="F15" s="21">
        <v>0.18200000000000002</v>
      </c>
      <c r="G15" s="22">
        <v>6.7436508809849957E-2</v>
      </c>
      <c r="H15" s="21">
        <v>0.12</v>
      </c>
      <c r="I15" s="21">
        <v>6.5000000000000002E-2</v>
      </c>
    </row>
    <row r="16" spans="1:9">
      <c r="B16" s="78">
        <v>1951</v>
      </c>
      <c r="C16" s="2"/>
      <c r="D16" s="21">
        <v>0.2039999999999999</v>
      </c>
      <c r="E16" s="21"/>
      <c r="F16" s="21">
        <v>0.18200000000000002</v>
      </c>
      <c r="G16" s="22">
        <v>6.7736274215890485E-2</v>
      </c>
      <c r="H16" s="21">
        <v>0.115</v>
      </c>
      <c r="I16" s="21">
        <v>6.2E-2</v>
      </c>
    </row>
    <row r="17" spans="2:9">
      <c r="B17" s="78">
        <v>1955</v>
      </c>
      <c r="C17" s="2"/>
      <c r="D17" s="21">
        <v>0.22699999999999995</v>
      </c>
      <c r="E17" s="21"/>
      <c r="F17" s="21">
        <v>0.20550000000000004</v>
      </c>
      <c r="G17" s="22">
        <v>6.9321044915906516E-2</v>
      </c>
      <c r="H17" s="21">
        <v>0.09</v>
      </c>
      <c r="I17" s="21">
        <v>5.7000000000000002E-2</v>
      </c>
    </row>
    <row r="18" spans="2:9">
      <c r="B18" s="78">
        <v>1959</v>
      </c>
      <c r="C18" s="2"/>
      <c r="D18" s="21">
        <v>0.25</v>
      </c>
      <c r="E18" s="21"/>
      <c r="F18" s="21">
        <v>0.22900000000000006</v>
      </c>
      <c r="G18" s="22">
        <v>6.2423001465184869E-2</v>
      </c>
      <c r="H18" s="21">
        <v>0.09</v>
      </c>
      <c r="I18" s="21">
        <v>5.6000000000000001E-2</v>
      </c>
    </row>
    <row r="19" spans="2:9">
      <c r="B19" s="78">
        <v>1964</v>
      </c>
      <c r="C19" s="2"/>
      <c r="D19" s="21">
        <v>0.23649999999999996</v>
      </c>
      <c r="E19" s="21"/>
      <c r="F19" s="21">
        <v>0.21425000000000005</v>
      </c>
      <c r="G19" s="22">
        <v>6.5131799496787185E-2</v>
      </c>
      <c r="H19" s="21">
        <v>8.5000000000000006E-2</v>
      </c>
      <c r="I19" s="21">
        <v>5.7000000000000002E-2</v>
      </c>
    </row>
    <row r="20" spans="2:9">
      <c r="B20" s="78">
        <v>1966</v>
      </c>
      <c r="C20" s="2"/>
      <c r="D20" s="21">
        <v>0.22299999999999992</v>
      </c>
      <c r="E20" s="21"/>
      <c r="F20" s="21">
        <v>0.19950000000000004</v>
      </c>
      <c r="G20" s="22">
        <v>7.6862567718875785E-2</v>
      </c>
      <c r="H20" s="21">
        <v>8.5000000000000006E-2</v>
      </c>
      <c r="I20" s="21">
        <v>5.5E-2</v>
      </c>
    </row>
    <row r="21" spans="2:9">
      <c r="B21" s="78">
        <v>1970</v>
      </c>
      <c r="C21" s="2"/>
      <c r="D21" s="21">
        <v>0.20949999999999985</v>
      </c>
      <c r="E21" s="21"/>
      <c r="F21" s="21">
        <v>0.18475000000000003</v>
      </c>
      <c r="G21" s="22">
        <v>8.0382175142473589E-2</v>
      </c>
      <c r="H21" s="21">
        <v>7.0000000000000007E-2</v>
      </c>
      <c r="I21" s="21">
        <v>0.05</v>
      </c>
    </row>
    <row r="22" spans="2:9">
      <c r="B22" s="73" t="s">
        <v>475</v>
      </c>
      <c r="C22" s="73"/>
      <c r="D22" s="79">
        <v>0.19599999999999981</v>
      </c>
      <c r="E22" s="79"/>
      <c r="F22" s="79">
        <v>0.17</v>
      </c>
      <c r="G22" s="80">
        <v>8.0111822075643574E-2</v>
      </c>
      <c r="H22" s="79">
        <v>6.5000000000000002E-2</v>
      </c>
      <c r="I22" s="79">
        <v>4.2000000000000003E-2</v>
      </c>
    </row>
    <row r="23" spans="2:9">
      <c r="B23" s="73" t="s">
        <v>476</v>
      </c>
      <c r="C23" s="73"/>
      <c r="D23" s="79">
        <v>0.19599999999999981</v>
      </c>
      <c r="E23" s="79"/>
      <c r="F23" s="79">
        <v>0.17</v>
      </c>
      <c r="G23" s="80">
        <v>0.10721775017841632</v>
      </c>
      <c r="H23" s="79">
        <v>0.06</v>
      </c>
      <c r="I23" s="79">
        <v>4.2000000000000003E-2</v>
      </c>
    </row>
    <row r="24" spans="2:9">
      <c r="B24" s="78">
        <v>1979</v>
      </c>
      <c r="C24" s="2"/>
      <c r="D24" s="21">
        <v>0.21099999999999997</v>
      </c>
      <c r="E24" s="21"/>
      <c r="F24" s="21">
        <v>0.189</v>
      </c>
      <c r="G24" s="22">
        <v>9.1739965217971384E-2</v>
      </c>
      <c r="H24" s="21">
        <v>0.06</v>
      </c>
      <c r="I24" s="21">
        <v>4.1000000000000002E-2</v>
      </c>
    </row>
    <row r="25" spans="2:9">
      <c r="B25" s="78">
        <v>1983</v>
      </c>
      <c r="C25" s="2"/>
      <c r="D25" s="21">
        <v>0.22600000000000009</v>
      </c>
      <c r="E25" s="21"/>
      <c r="F25" s="21">
        <v>0.20799999999999996</v>
      </c>
      <c r="G25" s="22">
        <v>0.10594121035127042</v>
      </c>
      <c r="H25" s="21">
        <v>7.0000000000000007E-2</v>
      </c>
      <c r="I25" s="21">
        <v>5.2999999999999999E-2</v>
      </c>
    </row>
    <row r="26" spans="2:9">
      <c r="B26" s="78">
        <v>1987</v>
      </c>
      <c r="C26" s="2"/>
      <c r="D26" s="21">
        <v>0.2466666666666667</v>
      </c>
      <c r="E26" s="21"/>
      <c r="F26" s="21">
        <v>0.21900000000000006</v>
      </c>
      <c r="G26" s="22">
        <v>0.11843875791270404</v>
      </c>
      <c r="H26" s="21">
        <v>7.4999999999999997E-2</v>
      </c>
      <c r="I26" s="21">
        <v>0.06</v>
      </c>
    </row>
    <row r="27" spans="2:9">
      <c r="B27" s="78">
        <v>1992</v>
      </c>
      <c r="C27" s="2"/>
      <c r="D27" s="21">
        <v>0.2639999999999999</v>
      </c>
      <c r="E27" s="21"/>
      <c r="F27" s="21">
        <v>0.25400000000000006</v>
      </c>
      <c r="G27" s="22">
        <v>0.11884649973956983</v>
      </c>
      <c r="H27" s="21">
        <v>0.1</v>
      </c>
      <c r="I27" s="21">
        <v>0.08</v>
      </c>
    </row>
    <row r="28" spans="2:9">
      <c r="B28" s="78">
        <v>1997</v>
      </c>
      <c r="C28" s="2"/>
      <c r="D28" s="21">
        <v>0.30166666666666658</v>
      </c>
      <c r="E28" s="21"/>
      <c r="F28" s="21">
        <v>0.29299999999999998</v>
      </c>
      <c r="G28" s="22">
        <v>0.13936019990848844</v>
      </c>
      <c r="H28" s="21">
        <v>0.12</v>
      </c>
      <c r="I28" s="21">
        <v>9.7000000000000003E-2</v>
      </c>
    </row>
    <row r="29" spans="2:9">
      <c r="B29" s="78">
        <v>2001</v>
      </c>
      <c r="C29" s="2"/>
      <c r="D29" s="21">
        <v>0.30266666666666681</v>
      </c>
      <c r="E29" s="21"/>
      <c r="F29" s="21">
        <v>0.30299999999999999</v>
      </c>
      <c r="G29" s="22">
        <v>0.15051193974136462</v>
      </c>
      <c r="H29" s="21">
        <v>0.13</v>
      </c>
      <c r="I29" s="21">
        <v>0.10299999999999999</v>
      </c>
    </row>
    <row r="30" spans="2:9">
      <c r="B30" s="78">
        <v>2005</v>
      </c>
      <c r="C30" s="2"/>
      <c r="D30" s="21">
        <v>0.29599999999999993</v>
      </c>
      <c r="E30" s="21"/>
      <c r="F30" s="21">
        <v>0.30299999999999999</v>
      </c>
      <c r="G30" s="22">
        <v>0.15689181505140307</v>
      </c>
      <c r="H30" s="21">
        <f>12.9/10.3*H29</f>
        <v>0.16281553398058252</v>
      </c>
      <c r="I30" s="21">
        <v>0.129</v>
      </c>
    </row>
    <row r="31" spans="2:9">
      <c r="B31" s="20"/>
      <c r="C31" s="20"/>
      <c r="D31" s="20"/>
      <c r="E31" s="20"/>
    </row>
    <row r="32" spans="2:9">
      <c r="B32" s="20" t="s">
        <v>477</v>
      </c>
      <c r="C32" s="20"/>
      <c r="D32" s="20"/>
      <c r="E32" s="20"/>
    </row>
    <row r="33" spans="2:9">
      <c r="B33" s="20"/>
      <c r="C33" s="20"/>
      <c r="D33" s="20"/>
      <c r="E33" s="20"/>
    </row>
    <row r="34" spans="2:9">
      <c r="B34" s="20"/>
      <c r="C34" s="20"/>
      <c r="D34" s="20">
        <v>1</v>
      </c>
      <c r="E34" s="20"/>
      <c r="F34">
        <v>2</v>
      </c>
      <c r="G34">
        <v>3</v>
      </c>
      <c r="H34">
        <v>4</v>
      </c>
      <c r="I34">
        <v>5</v>
      </c>
    </row>
    <row r="35" spans="2:9">
      <c r="B35" s="20">
        <v>1</v>
      </c>
      <c r="C35" s="20"/>
      <c r="D35" s="13">
        <f>CORREL(D$7:D$30,$D$7:$D$30)</f>
        <v>0.99999999999999978</v>
      </c>
      <c r="E35" s="13"/>
      <c r="F35" s="13">
        <f>CORREL(F$7:F$30,$D$7:$D$30)</f>
        <v>0.91365167889640564</v>
      </c>
      <c r="G35" s="13">
        <f>CORREL(G$7:G$30,$D$7:$D$30)</f>
        <v>0.7212824112968268</v>
      </c>
      <c r="H35" s="13">
        <f>CORREL(H$7:H$30,$D$7:$D$30)</f>
        <v>0.56894155489287401</v>
      </c>
      <c r="I35" s="13">
        <f>CORREL(I$7:I$30,$D$7:$D$30)</f>
        <v>0.59992754911904256</v>
      </c>
    </row>
    <row r="36" spans="2:9">
      <c r="B36" s="20">
        <v>2</v>
      </c>
      <c r="C36" s="20"/>
      <c r="D36" s="13">
        <f>CORREL(D$7:D$30,$F$7:$F$30)</f>
        <v>0.91365167889640564</v>
      </c>
      <c r="E36" s="13"/>
      <c r="F36" s="13">
        <f>CORREL(F$7:F$30,$F$7:$F$30)</f>
        <v>1</v>
      </c>
      <c r="G36" s="13">
        <f>CORREL(G$7:G$30,$F$7:$F$30)</f>
        <v>0.74639422286213075</v>
      </c>
      <c r="H36" s="13">
        <f>CORREL(H$7:H$30,$F$7:$F$30)</f>
        <v>0.81710529169711321</v>
      </c>
      <c r="I36" s="13">
        <f>CORREL(I$7:I$30,$F$7:$F$30)</f>
        <v>0.85869683612980685</v>
      </c>
    </row>
    <row r="37" spans="2:9">
      <c r="B37" s="20">
        <v>3</v>
      </c>
      <c r="C37" s="20"/>
      <c r="D37" s="13">
        <f>CORREL(D$7:D$30,$G$7:$G$30)</f>
        <v>0.7212824112968268</v>
      </c>
      <c r="E37" s="13"/>
      <c r="F37" s="13">
        <f>CORREL(F$7:F$30,$G$7:$G$30)</f>
        <v>0.74639422286213075</v>
      </c>
      <c r="G37" s="13">
        <f>CORREL(G$7:G$30,$G$7:$G$30)</f>
        <v>0.99999999999999978</v>
      </c>
      <c r="H37" s="13">
        <f>CORREL(H$7:H$30,$G$7:$G$30)</f>
        <v>0.50695438319673092</v>
      </c>
      <c r="I37" s="13">
        <f>CORREL(I$7:I$30,$G$7:$G$30)</f>
        <v>0.57856427334873395</v>
      </c>
    </row>
    <row r="38" spans="2:9">
      <c r="B38" s="20">
        <v>4</v>
      </c>
      <c r="C38" s="20"/>
      <c r="D38" s="13">
        <f>CORREL(D$7:D$30,$H$7:$H$30)</f>
        <v>0.56894155489287401</v>
      </c>
      <c r="E38" s="13"/>
      <c r="F38" s="13">
        <f>CORREL(F$7:F$30,$H$7:$H$30)</f>
        <v>0.81710529169711321</v>
      </c>
      <c r="G38" s="13">
        <f>CORREL(G$7:G$30,$H$7:$H$30)</f>
        <v>0.50695438319673092</v>
      </c>
      <c r="H38" s="13">
        <f>CORREL(H$7:H$30,$H$7:$H$30)</f>
        <v>1</v>
      </c>
      <c r="I38" s="13">
        <f>CORREL(I$7:I$30,$H$7:$H$30)</f>
        <v>0.97264797028080563</v>
      </c>
    </row>
    <row r="39" spans="2:9">
      <c r="B39" s="20">
        <v>5</v>
      </c>
      <c r="C39" s="20"/>
      <c r="D39" s="13">
        <f>PEARSON(D$7:D$30,$I$7:$I$30)</f>
        <v>0.59992754911904256</v>
      </c>
      <c r="E39" s="13"/>
      <c r="F39" s="13">
        <f>CORREL(F$7:F$30,$I$7:$I$30)</f>
        <v>0.85869683612980685</v>
      </c>
      <c r="G39" s="13">
        <f>CORREL(G$7:G$30,$I$7:$I$30)</f>
        <v>0.57856427334873395</v>
      </c>
      <c r="H39" s="13">
        <f>CORREL(H$7:H$30,$I$7:$I$30)</f>
        <v>0.97264797028080563</v>
      </c>
      <c r="I39" s="13">
        <f>CORREL(I$7:I$30,$I$7:$I$30)</f>
        <v>1</v>
      </c>
    </row>
    <row r="40" spans="2:9">
      <c r="B40" s="20"/>
      <c r="C40" s="20"/>
      <c r="D40" s="20"/>
      <c r="E40" s="20"/>
    </row>
    <row r="41" spans="2:9">
      <c r="B41" s="20"/>
      <c r="C41" s="20"/>
      <c r="D41" s="20">
        <v>1</v>
      </c>
      <c r="E41" s="20"/>
      <c r="F41">
        <v>2</v>
      </c>
      <c r="G41">
        <v>3</v>
      </c>
      <c r="H41">
        <v>4</v>
      </c>
      <c r="I41">
        <v>5</v>
      </c>
    </row>
    <row r="42" spans="2:9">
      <c r="B42" s="20">
        <v>1</v>
      </c>
      <c r="C42" s="20"/>
      <c r="D42" s="13" t="s">
        <v>402</v>
      </c>
      <c r="E42" s="13"/>
      <c r="F42" s="13">
        <f t="shared" ref="D42:I46" si="1">SQRT(24-3)*FISHER(F35)</f>
        <v>7.0992786262220218</v>
      </c>
      <c r="G42" s="13">
        <f t="shared" si="1"/>
        <v>4.1715778566225632</v>
      </c>
      <c r="H42" s="13">
        <f t="shared" si="1"/>
        <v>2.9601441392498078</v>
      </c>
      <c r="I42" s="13">
        <f t="shared" si="1"/>
        <v>3.1758806896955853</v>
      </c>
    </row>
    <row r="43" spans="2:9">
      <c r="B43" s="20">
        <v>2</v>
      </c>
      <c r="C43" s="20"/>
      <c r="D43" s="13">
        <f t="shared" si="1"/>
        <v>7.0992786262220218</v>
      </c>
      <c r="E43" s="13"/>
      <c r="F43" s="13" t="s">
        <v>402</v>
      </c>
      <c r="G43" s="13">
        <f t="shared" si="1"/>
        <v>4.4211028992653727</v>
      </c>
      <c r="H43" s="13">
        <f t="shared" si="1"/>
        <v>5.2610017206727173</v>
      </c>
      <c r="I43" s="13">
        <f t="shared" si="1"/>
        <v>5.9040145884380122</v>
      </c>
    </row>
    <row r="44" spans="2:9">
      <c r="B44" s="20">
        <v>3</v>
      </c>
      <c r="C44" s="20"/>
      <c r="D44" s="13">
        <f t="shared" si="1"/>
        <v>4.1715778566225632</v>
      </c>
      <c r="E44" s="13"/>
      <c r="F44" s="13">
        <f t="shared" si="1"/>
        <v>4.4211028992653727</v>
      </c>
      <c r="G44" s="13" t="s">
        <v>402</v>
      </c>
      <c r="H44" s="13">
        <f t="shared" si="1"/>
        <v>2.5599281256060058</v>
      </c>
      <c r="I44" s="13">
        <f t="shared" si="1"/>
        <v>3.0258833157605318</v>
      </c>
    </row>
    <row r="45" spans="2:9">
      <c r="B45" s="20">
        <v>4</v>
      </c>
      <c r="C45" s="20"/>
      <c r="D45" s="13">
        <f t="shared" si="1"/>
        <v>2.9601441392498078</v>
      </c>
      <c r="E45" s="13"/>
      <c r="F45" s="13">
        <f t="shared" si="1"/>
        <v>5.2610017206727173</v>
      </c>
      <c r="G45" s="13">
        <f t="shared" si="1"/>
        <v>2.5599281256060058</v>
      </c>
      <c r="H45" s="13" t="s">
        <v>402</v>
      </c>
      <c r="I45" s="13">
        <f t="shared" si="1"/>
        <v>9.802911491391777</v>
      </c>
    </row>
    <row r="46" spans="2:9">
      <c r="B46" s="20">
        <v>5</v>
      </c>
      <c r="C46" s="20"/>
      <c r="D46" s="13">
        <f t="shared" si="1"/>
        <v>3.1758806896955853</v>
      </c>
      <c r="E46" s="13"/>
      <c r="F46" s="13">
        <f t="shared" si="1"/>
        <v>5.9040145884380122</v>
      </c>
      <c r="G46" s="13">
        <f t="shared" si="1"/>
        <v>3.0258833157605318</v>
      </c>
      <c r="H46" s="13">
        <f t="shared" si="1"/>
        <v>9.802911491391777</v>
      </c>
      <c r="I46" s="13" t="s">
        <v>402</v>
      </c>
    </row>
    <row r="47" spans="2:9">
      <c r="B47" s="20"/>
      <c r="C47" s="20"/>
      <c r="D47" s="20"/>
      <c r="E47" s="20"/>
    </row>
    <row r="48" spans="2:9">
      <c r="B48" s="20"/>
      <c r="C48" s="20"/>
      <c r="D48" s="20" t="s">
        <v>478</v>
      </c>
      <c r="E48" s="20"/>
    </row>
    <row r="49" spans="2:9">
      <c r="B49" s="20">
        <v>1</v>
      </c>
      <c r="C49" s="20"/>
      <c r="D49" s="23" t="s">
        <v>402</v>
      </c>
      <c r="E49" s="23"/>
      <c r="F49" s="23">
        <f>2*NORMDIST(-F42,0,1,TRUE)</f>
        <v>1.2540975009001658E-12</v>
      </c>
      <c r="G49" s="23">
        <f>2*NORMDIST(-G42,0,1,TRUE)</f>
        <v>3.0249766278882298E-5</v>
      </c>
      <c r="H49" s="24">
        <f>2*NORMDIST(-H42,0,1,TRUE)</f>
        <v>3.0749513849933486E-3</v>
      </c>
      <c r="I49" s="24">
        <f>2*NORMDIST(-I42,0,1,TRUE)</f>
        <v>1.4938237567958777E-3</v>
      </c>
    </row>
    <row r="50" spans="2:9">
      <c r="B50" s="20">
        <v>2</v>
      </c>
      <c r="C50" s="20"/>
      <c r="D50" s="23">
        <f>2*NORMDIST(-D43,0,1,TRUE)</f>
        <v>1.2540975009001658E-12</v>
      </c>
      <c r="E50" s="23"/>
      <c r="F50" s="23" t="s">
        <v>402</v>
      </c>
      <c r="G50" s="23">
        <f>2*NORMDIST(-G43,0,1,TRUE)</f>
        <v>9.8198393991034582E-6</v>
      </c>
      <c r="H50" s="24">
        <f>2*NORMDIST(-H43,0,1,TRUE)</f>
        <v>1.432726932741705E-7</v>
      </c>
      <c r="I50" s="24">
        <f>2*NORMDIST(-I43,0,1,TRUE)</f>
        <v>3.5476077105803274E-9</v>
      </c>
    </row>
    <row r="51" spans="2:9">
      <c r="B51" s="20">
        <v>3</v>
      </c>
      <c r="C51" s="20"/>
      <c r="D51" s="23">
        <f>2*NORMDIST(-D44,0,1,TRUE)</f>
        <v>3.0249766278882298E-5</v>
      </c>
      <c r="E51" s="23"/>
      <c r="F51" s="23">
        <f>2*NORMDIST(-F44,0,1,TRUE)</f>
        <v>9.8198393991034582E-6</v>
      </c>
      <c r="G51" s="23" t="s">
        <v>402</v>
      </c>
      <c r="H51" s="24">
        <f>2*NORMDIST(-H44,0,1,TRUE)</f>
        <v>1.0469381327876627E-2</v>
      </c>
      <c r="I51" s="24">
        <f>2*NORMDIST(-I44,0,1,TRUE)</f>
        <v>2.4790795217120129E-3</v>
      </c>
    </row>
    <row r="52" spans="2:9">
      <c r="B52" s="20">
        <v>4</v>
      </c>
      <c r="C52" s="20"/>
      <c r="D52" s="24">
        <f>2*NORMDIST(-D45,0,1,TRUE)</f>
        <v>3.0749513849933486E-3</v>
      </c>
      <c r="E52" s="24"/>
      <c r="F52" s="24">
        <f>2*NORMDIST(-F45,0,1,TRUE)</f>
        <v>1.432726932741705E-7</v>
      </c>
      <c r="G52" s="24">
        <f>2*NORMDIST(-G45,0,1,TRUE)</f>
        <v>1.0469381327876627E-2</v>
      </c>
      <c r="H52" s="24" t="s">
        <v>402</v>
      </c>
      <c r="I52" s="24">
        <f>2*NORMDIST(-I45,0,1,TRUE)</f>
        <v>1.0938636148657228E-22</v>
      </c>
    </row>
    <row r="53" spans="2:9">
      <c r="B53" s="20">
        <v>5</v>
      </c>
      <c r="C53" s="20"/>
      <c r="D53" s="24">
        <f>2*NORMDIST(-D46,0,1,TRUE)</f>
        <v>1.4938237567958777E-3</v>
      </c>
      <c r="E53" s="24"/>
      <c r="F53" s="24">
        <f>2*NORMDIST(-F46,0,1,TRUE)</f>
        <v>3.5476077105803274E-9</v>
      </c>
      <c r="G53" s="24">
        <f>2*NORMDIST(-G46,0,1,TRUE)</f>
        <v>2.4790795217120129E-3</v>
      </c>
      <c r="H53" s="24">
        <f>2*NORMDIST(-H46,0,1,TRUE)</f>
        <v>1.0938636148657228E-22</v>
      </c>
      <c r="I53" s="24" t="s">
        <v>402</v>
      </c>
    </row>
    <row r="54" spans="2:9">
      <c r="B54" s="20"/>
      <c r="C54" s="20"/>
      <c r="D54" s="20"/>
      <c r="E54" s="20"/>
    </row>
    <row r="55" spans="2:9">
      <c r="B55" s="20"/>
      <c r="C55" s="20"/>
      <c r="D55" s="20"/>
      <c r="E55" s="20"/>
    </row>
    <row r="56" spans="2:9">
      <c r="B56" s="20"/>
      <c r="C56" s="20"/>
      <c r="D56" s="20"/>
      <c r="E56" s="20"/>
    </row>
    <row r="57" spans="2:9">
      <c r="B57" s="20" t="s">
        <v>485</v>
      </c>
      <c r="C57" s="20"/>
      <c r="D57" s="20"/>
      <c r="E57" s="20"/>
    </row>
    <row r="58" spans="2:9">
      <c r="B58" s="20"/>
      <c r="C58" s="72"/>
      <c r="D58" s="20"/>
      <c r="E58" s="20"/>
    </row>
    <row r="59" spans="2:9">
      <c r="B59" t="s">
        <v>486</v>
      </c>
    </row>
    <row r="60" spans="2:9">
      <c r="B60" t="s">
        <v>481</v>
      </c>
    </row>
    <row r="61" spans="2:9">
      <c r="B61" t="s">
        <v>487</v>
      </c>
    </row>
    <row r="62" spans="2:9">
      <c r="B62" t="s">
        <v>482</v>
      </c>
    </row>
    <row r="63" spans="2:9">
      <c r="B63" t="s">
        <v>488</v>
      </c>
    </row>
    <row r="64" spans="2:9">
      <c r="B64" t="s">
        <v>483</v>
      </c>
    </row>
    <row r="65" spans="2:2">
      <c r="B65" t="s">
        <v>484</v>
      </c>
    </row>
    <row r="66" spans="2:2">
      <c r="B66" t="s">
        <v>489</v>
      </c>
    </row>
    <row r="67" spans="2:2">
      <c r="B67" t="s">
        <v>490</v>
      </c>
    </row>
    <row r="69" spans="2:2">
      <c r="B69" t="s">
        <v>491</v>
      </c>
    </row>
    <row r="70" spans="2:2">
      <c r="B70" t="s">
        <v>492</v>
      </c>
    </row>
    <row r="71" spans="2:2">
      <c r="B71" t="s">
        <v>493</v>
      </c>
    </row>
    <row r="72" spans="2:2">
      <c r="B72" t="s">
        <v>494</v>
      </c>
    </row>
    <row r="73" spans="2:2">
      <c r="B73" t="s">
        <v>495</v>
      </c>
    </row>
    <row r="74" spans="2:2">
      <c r="B74" t="s">
        <v>496</v>
      </c>
    </row>
    <row r="75" spans="2:2">
      <c r="B75" t="s">
        <v>497</v>
      </c>
    </row>
    <row r="76" spans="2:2">
      <c r="B76" t="s">
        <v>498</v>
      </c>
    </row>
    <row r="77" spans="2:2">
      <c r="B77" t="s">
        <v>499</v>
      </c>
    </row>
    <row r="79" spans="2:2">
      <c r="B79" t="s">
        <v>500</v>
      </c>
    </row>
    <row r="81" spans="2:9">
      <c r="B81" t="s">
        <v>508</v>
      </c>
    </row>
    <row r="82" spans="2:9">
      <c r="B82" t="s">
        <v>506</v>
      </c>
    </row>
    <row r="83" spans="2:9">
      <c r="B83" t="s">
        <v>507</v>
      </c>
    </row>
    <row r="85" spans="2:9">
      <c r="B85" s="113" t="s">
        <v>68</v>
      </c>
      <c r="C85" s="114"/>
      <c r="D85" s="114"/>
      <c r="E85" s="114"/>
      <c r="F85" s="114"/>
      <c r="G85" s="114"/>
      <c r="H85" s="114"/>
    </row>
    <row r="87" spans="2:9">
      <c r="B87" t="s">
        <v>509</v>
      </c>
      <c r="I87" t="s">
        <v>402</v>
      </c>
    </row>
    <row r="88" spans="2:9">
      <c r="B88" t="s">
        <v>510</v>
      </c>
    </row>
    <row r="89" spans="2:9">
      <c r="B89" t="s">
        <v>511</v>
      </c>
    </row>
    <row r="90" spans="2:9">
      <c r="B90" t="s">
        <v>512</v>
      </c>
    </row>
    <row r="91" spans="2:9">
      <c r="B91" t="s">
        <v>513</v>
      </c>
    </row>
    <row r="92" spans="2:9">
      <c r="B92" t="s">
        <v>514</v>
      </c>
    </row>
    <row r="93" spans="2:9">
      <c r="B93" s="30">
        <v>2001</v>
      </c>
    </row>
  </sheetData>
  <mergeCells count="5">
    <mergeCell ref="B85:H85"/>
    <mergeCell ref="H4:I5"/>
    <mergeCell ref="B5:B6"/>
    <mergeCell ref="D4:F5"/>
    <mergeCell ref="G4:G6"/>
  </mergeCells>
  <phoneticPr fontId="2" type="noConversion"/>
  <pageMargins left="0.75" right="0.75" top="1" bottom="1" header="0.5" footer="0.5"/>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showGridLines="0" workbookViewId="0">
      <selection activeCell="A2" sqref="A2"/>
    </sheetView>
  </sheetViews>
  <sheetFormatPr baseColWidth="10" defaultColWidth="8.83203125" defaultRowHeight="12" x14ac:dyDescent="0"/>
  <cols>
    <col min="3" max="12" width="12.6640625" customWidth="1"/>
  </cols>
  <sheetData>
    <row r="1" spans="1:12">
      <c r="A1" s="14" t="s">
        <v>531</v>
      </c>
    </row>
    <row r="3" spans="1:12">
      <c r="C3" t="s">
        <v>402</v>
      </c>
      <c r="D3" t="s">
        <v>402</v>
      </c>
      <c r="G3" t="s">
        <v>402</v>
      </c>
      <c r="H3" t="s">
        <v>402</v>
      </c>
      <c r="I3" t="s">
        <v>402</v>
      </c>
      <c r="J3" t="s">
        <v>402</v>
      </c>
    </row>
    <row r="4" spans="1:12">
      <c r="B4" s="18"/>
      <c r="C4" s="121" t="s">
        <v>515</v>
      </c>
      <c r="D4" s="121"/>
      <c r="E4" s="18"/>
      <c r="F4" s="7"/>
      <c r="G4" s="121" t="s">
        <v>516</v>
      </c>
      <c r="H4" s="121"/>
      <c r="I4" s="121"/>
      <c r="J4" s="121"/>
      <c r="K4" s="121"/>
      <c r="L4" s="121"/>
    </row>
    <row r="5" spans="1:12">
      <c r="B5" s="18"/>
      <c r="C5" s="31"/>
      <c r="D5" s="31"/>
      <c r="E5" s="18"/>
      <c r="F5" s="18"/>
      <c r="G5" s="31"/>
      <c r="H5" s="31"/>
      <c r="I5" s="31"/>
      <c r="J5" s="31"/>
      <c r="K5" s="31"/>
      <c r="L5" s="31"/>
    </row>
    <row r="6" spans="1:12">
      <c r="B6" s="19"/>
      <c r="C6" s="19" t="s">
        <v>517</v>
      </c>
      <c r="D6" s="19" t="s">
        <v>518</v>
      </c>
      <c r="E6" s="19"/>
      <c r="F6" s="19" t="s">
        <v>445</v>
      </c>
      <c r="G6" s="19" t="s">
        <v>405</v>
      </c>
      <c r="H6" s="19" t="s">
        <v>519</v>
      </c>
      <c r="I6" s="19" t="s">
        <v>520</v>
      </c>
      <c r="J6" s="19" t="s">
        <v>521</v>
      </c>
      <c r="K6" s="122" t="s">
        <v>522</v>
      </c>
      <c r="L6" s="122"/>
    </row>
    <row r="7" spans="1:12">
      <c r="B7" s="8" t="s">
        <v>523</v>
      </c>
      <c r="C7" s="8" t="s">
        <v>524</v>
      </c>
      <c r="D7" s="8" t="s">
        <v>525</v>
      </c>
      <c r="E7" s="8"/>
      <c r="F7" s="8" t="s">
        <v>526</v>
      </c>
      <c r="G7" s="8" t="s">
        <v>445</v>
      </c>
      <c r="H7" s="8" t="s">
        <v>445</v>
      </c>
      <c r="I7" s="8" t="s">
        <v>527</v>
      </c>
      <c r="J7" s="8" t="s">
        <v>528</v>
      </c>
      <c r="K7" s="8" t="s">
        <v>529</v>
      </c>
      <c r="L7" s="8" t="s">
        <v>530</v>
      </c>
    </row>
    <row r="8" spans="1:12">
      <c r="B8" s="19"/>
      <c r="C8" s="19"/>
      <c r="D8" s="19"/>
      <c r="E8" s="19"/>
      <c r="F8" s="19"/>
      <c r="G8" s="19"/>
      <c r="H8" s="19"/>
      <c r="I8" s="19"/>
      <c r="J8" s="19"/>
      <c r="K8" s="19"/>
      <c r="L8" s="19"/>
    </row>
    <row r="9" spans="1:12">
      <c r="B9" s="74">
        <v>1977</v>
      </c>
      <c r="C9" s="20">
        <v>85.9</v>
      </c>
      <c r="D9" s="20">
        <v>35.5</v>
      </c>
      <c r="E9" s="20"/>
      <c r="F9" s="20">
        <f t="shared" ref="F9:F40" si="0">G9+H9+I9+J9+K9+L9</f>
        <v>388.3</v>
      </c>
      <c r="G9" s="20">
        <v>127.9</v>
      </c>
      <c r="H9" s="20">
        <v>117.1</v>
      </c>
      <c r="I9" s="20">
        <v>19.899999999999999</v>
      </c>
      <c r="J9" s="20">
        <v>56.3</v>
      </c>
      <c r="K9" s="20">
        <v>53.6</v>
      </c>
      <c r="L9" s="20">
        <v>13.5</v>
      </c>
    </row>
    <row r="10" spans="1:12">
      <c r="B10" s="74">
        <v>1978</v>
      </c>
      <c r="C10" s="20">
        <v>105.7</v>
      </c>
      <c r="D10" s="20">
        <v>46.4</v>
      </c>
      <c r="E10" s="20"/>
      <c r="F10" s="20">
        <f t="shared" si="0"/>
        <v>489.09999999999997</v>
      </c>
      <c r="G10" s="20">
        <v>160</v>
      </c>
      <c r="H10" s="20">
        <v>138.5</v>
      </c>
      <c r="I10" s="20">
        <v>39.4</v>
      </c>
      <c r="J10" s="20">
        <v>52.5</v>
      </c>
      <c r="K10" s="20">
        <v>74.7</v>
      </c>
      <c r="L10" s="20">
        <v>24</v>
      </c>
    </row>
    <row r="11" spans="1:12">
      <c r="B11" s="74">
        <v>1979</v>
      </c>
      <c r="C11" s="20">
        <v>116.5</v>
      </c>
      <c r="D11" s="20">
        <v>43.3</v>
      </c>
      <c r="E11" s="20"/>
      <c r="F11" s="20">
        <f t="shared" si="0"/>
        <v>497.70000000000005</v>
      </c>
      <c r="G11" s="20">
        <v>169.8</v>
      </c>
      <c r="H11" s="20">
        <v>159.4</v>
      </c>
      <c r="I11" s="20">
        <v>26.6</v>
      </c>
      <c r="J11" s="20">
        <v>35.799999999999997</v>
      </c>
      <c r="K11" s="20">
        <v>91.1</v>
      </c>
      <c r="L11" s="20">
        <v>15</v>
      </c>
    </row>
    <row r="12" spans="1:12">
      <c r="B12" s="74">
        <v>1980</v>
      </c>
      <c r="C12" s="20">
        <v>90.2</v>
      </c>
      <c r="D12" s="20">
        <v>3.4</v>
      </c>
      <c r="E12" s="20"/>
      <c r="F12" s="20">
        <f t="shared" si="0"/>
        <v>440.29999999999995</v>
      </c>
      <c r="G12" s="20">
        <v>108.3</v>
      </c>
      <c r="H12" s="20">
        <v>135</v>
      </c>
      <c r="I12" s="20">
        <v>22.2</v>
      </c>
      <c r="J12" s="20">
        <v>77.400000000000006</v>
      </c>
      <c r="K12" s="20">
        <v>73.2</v>
      </c>
      <c r="L12" s="20">
        <v>24.2</v>
      </c>
    </row>
    <row r="13" spans="1:12">
      <c r="B13" s="74">
        <v>1981</v>
      </c>
      <c r="C13" s="20">
        <v>67</v>
      </c>
      <c r="D13" s="20">
        <v>19.8</v>
      </c>
      <c r="E13" s="20"/>
      <c r="F13" s="20">
        <f t="shared" si="0"/>
        <v>538.20000000000005</v>
      </c>
      <c r="G13" s="20">
        <v>106.4</v>
      </c>
      <c r="H13" s="20">
        <v>190.1</v>
      </c>
      <c r="I13" s="20">
        <v>27.6</v>
      </c>
      <c r="J13" s="20">
        <v>85.5</v>
      </c>
      <c r="K13" s="20">
        <v>105.1</v>
      </c>
      <c r="L13" s="20">
        <v>23.5</v>
      </c>
    </row>
    <row r="14" spans="1:12">
      <c r="B14" s="74">
        <v>1982</v>
      </c>
      <c r="C14" s="20">
        <v>47.4</v>
      </c>
      <c r="D14" s="20">
        <v>18.8</v>
      </c>
      <c r="E14" s="20"/>
      <c r="F14" s="20">
        <f t="shared" si="0"/>
        <v>548.70000000000005</v>
      </c>
      <c r="G14" s="20">
        <v>83.9</v>
      </c>
      <c r="H14" s="20">
        <v>152.80000000000001</v>
      </c>
      <c r="I14" s="20">
        <v>41.7</v>
      </c>
      <c r="J14" s="20">
        <v>161.30000000000001</v>
      </c>
      <c r="K14" s="20">
        <v>93</v>
      </c>
      <c r="L14" s="20">
        <v>16</v>
      </c>
    </row>
    <row r="15" spans="1:12">
      <c r="B15" s="74">
        <v>1983</v>
      </c>
      <c r="C15" s="20">
        <v>105.1</v>
      </c>
      <c r="D15" s="20">
        <v>48.2</v>
      </c>
      <c r="E15" s="20"/>
      <c r="F15" s="20">
        <f t="shared" si="0"/>
        <v>694.59999999999991</v>
      </c>
      <c r="G15" s="20">
        <v>175.6</v>
      </c>
      <c r="H15" s="20">
        <v>164.8</v>
      </c>
      <c r="I15" s="20">
        <v>47.3</v>
      </c>
      <c r="J15" s="20">
        <v>185.2</v>
      </c>
      <c r="K15" s="20">
        <v>104.4</v>
      </c>
      <c r="L15" s="20">
        <v>17.3</v>
      </c>
    </row>
    <row r="16" spans="1:12">
      <c r="B16" s="74">
        <v>1984</v>
      </c>
      <c r="C16" s="20">
        <v>127.3</v>
      </c>
      <c r="D16" s="20">
        <v>81.7</v>
      </c>
      <c r="E16" s="20"/>
      <c r="F16" s="20">
        <f t="shared" si="0"/>
        <v>957.9</v>
      </c>
      <c r="G16" s="20">
        <v>219</v>
      </c>
      <c r="H16" s="20">
        <v>323</v>
      </c>
      <c r="I16" s="20">
        <v>52.5</v>
      </c>
      <c r="J16" s="20">
        <v>197.2</v>
      </c>
      <c r="K16" s="20">
        <v>157.80000000000001</v>
      </c>
      <c r="L16" s="20">
        <v>8.4</v>
      </c>
    </row>
    <row r="17" spans="2:12">
      <c r="B17" s="74">
        <v>1985</v>
      </c>
      <c r="C17" s="20">
        <v>181.5</v>
      </c>
      <c r="D17" s="20">
        <v>84</v>
      </c>
      <c r="E17" s="20"/>
      <c r="F17" s="20">
        <f t="shared" si="0"/>
        <v>1164.2</v>
      </c>
      <c r="G17" s="20">
        <v>313.8</v>
      </c>
      <c r="H17" s="20">
        <v>255.9</v>
      </c>
      <c r="I17" s="20">
        <v>163.6</v>
      </c>
      <c r="J17" s="20">
        <v>225.7</v>
      </c>
      <c r="K17" s="20">
        <v>204</v>
      </c>
      <c r="L17" s="20">
        <v>1.2</v>
      </c>
    </row>
    <row r="18" spans="2:12">
      <c r="B18" s="74">
        <v>1986</v>
      </c>
      <c r="C18" s="20">
        <v>198.8</v>
      </c>
      <c r="D18" s="20">
        <v>55.8</v>
      </c>
      <c r="E18" s="20"/>
      <c r="F18" s="20">
        <f t="shared" si="0"/>
        <v>1184.9000000000001</v>
      </c>
      <c r="G18" s="20">
        <v>261.10000000000002</v>
      </c>
      <c r="H18" s="20">
        <v>295.10000000000002</v>
      </c>
      <c r="I18" s="20">
        <v>74.2</v>
      </c>
      <c r="J18" s="20">
        <v>216</v>
      </c>
      <c r="K18" s="20">
        <v>328.8</v>
      </c>
      <c r="L18" s="20">
        <v>9.6999999999999993</v>
      </c>
    </row>
    <row r="19" spans="2:12">
      <c r="B19" s="74">
        <v>1987</v>
      </c>
      <c r="C19" s="20">
        <v>221.5</v>
      </c>
      <c r="D19" s="20">
        <v>32.299999999999997</v>
      </c>
      <c r="E19" s="20"/>
      <c r="F19" s="20">
        <f t="shared" si="0"/>
        <v>1015.5</v>
      </c>
      <c r="G19" s="20">
        <v>263.8</v>
      </c>
      <c r="H19" s="20">
        <v>220.5</v>
      </c>
      <c r="I19" s="20">
        <v>90.4</v>
      </c>
      <c r="J19" s="20">
        <v>143.9</v>
      </c>
      <c r="K19" s="20">
        <v>290.60000000000002</v>
      </c>
      <c r="L19" s="20">
        <v>6.3</v>
      </c>
    </row>
    <row r="20" spans="2:12">
      <c r="B20" s="74">
        <v>1988</v>
      </c>
      <c r="C20" s="20">
        <v>215.7</v>
      </c>
      <c r="D20" s="20">
        <v>46.6</v>
      </c>
      <c r="E20" s="20"/>
      <c r="F20" s="20">
        <f t="shared" si="0"/>
        <v>1042</v>
      </c>
      <c r="G20" s="20">
        <v>271.5</v>
      </c>
      <c r="H20" s="20">
        <v>307.39999999999998</v>
      </c>
      <c r="I20" s="20">
        <v>50.4</v>
      </c>
      <c r="J20" s="20">
        <v>155.1</v>
      </c>
      <c r="K20" s="20">
        <v>250.2</v>
      </c>
      <c r="L20" s="20">
        <v>7.4</v>
      </c>
    </row>
    <row r="21" spans="2:12">
      <c r="B21" s="74">
        <v>1989</v>
      </c>
      <c r="C21" s="20">
        <v>224.9</v>
      </c>
      <c r="D21" s="20">
        <v>47</v>
      </c>
      <c r="E21" s="20"/>
      <c r="F21" s="20">
        <f t="shared" si="0"/>
        <v>919.5</v>
      </c>
      <c r="G21" s="20">
        <v>282.89999999999998</v>
      </c>
      <c r="H21" s="20">
        <v>207.6</v>
      </c>
      <c r="I21" s="20">
        <v>47.4</v>
      </c>
      <c r="J21" s="20">
        <v>146.4</v>
      </c>
      <c r="K21" s="20">
        <v>225</v>
      </c>
      <c r="L21" s="20">
        <v>10.199999999999999</v>
      </c>
    </row>
    <row r="22" spans="2:12">
      <c r="B22" s="74">
        <v>1990</v>
      </c>
      <c r="C22" s="20">
        <v>199.2</v>
      </c>
      <c r="D22" s="20">
        <v>15.1</v>
      </c>
      <c r="E22" s="20"/>
      <c r="F22" s="20">
        <f t="shared" si="0"/>
        <v>891.69999999999993</v>
      </c>
      <c r="G22" s="20">
        <v>231.8</v>
      </c>
      <c r="H22" s="20">
        <v>130.80000000000001</v>
      </c>
      <c r="I22" s="20">
        <v>47.1</v>
      </c>
      <c r="J22" s="20">
        <v>246.9</v>
      </c>
      <c r="K22" s="20">
        <v>211.2</v>
      </c>
      <c r="L22" s="20">
        <v>23.9</v>
      </c>
    </row>
    <row r="23" spans="2:12">
      <c r="B23" s="74">
        <v>1991</v>
      </c>
      <c r="C23" s="20">
        <v>173.5</v>
      </c>
      <c r="D23" s="20">
        <v>-8.8000000000000007</v>
      </c>
      <c r="E23" s="20"/>
      <c r="F23" s="20">
        <f t="shared" si="0"/>
        <v>640.69999999999993</v>
      </c>
      <c r="G23" s="20">
        <v>184.1</v>
      </c>
      <c r="H23" s="20">
        <v>-83.9</v>
      </c>
      <c r="I23" s="20">
        <v>91.2</v>
      </c>
      <c r="J23" s="20">
        <v>278.2</v>
      </c>
      <c r="K23" s="20">
        <v>156</v>
      </c>
      <c r="L23" s="20">
        <v>15.1</v>
      </c>
    </row>
    <row r="24" spans="2:12">
      <c r="B24" s="74">
        <v>1992</v>
      </c>
      <c r="C24" s="20">
        <v>171.1</v>
      </c>
      <c r="D24" s="20">
        <v>9.1999999999999993</v>
      </c>
      <c r="E24" s="20"/>
      <c r="F24" s="20">
        <f t="shared" si="0"/>
        <v>775.3</v>
      </c>
      <c r="G24" s="20">
        <v>198.8</v>
      </c>
      <c r="H24" s="20">
        <v>-7</v>
      </c>
      <c r="I24" s="20">
        <v>16.5</v>
      </c>
      <c r="J24" s="20">
        <v>304</v>
      </c>
      <c r="K24" s="20">
        <v>238.9</v>
      </c>
      <c r="L24" s="20">
        <v>24.1</v>
      </c>
    </row>
    <row r="25" spans="2:12">
      <c r="B25" s="74">
        <v>1993</v>
      </c>
      <c r="C25" s="20">
        <v>156.5</v>
      </c>
      <c r="D25" s="20">
        <v>61.4</v>
      </c>
      <c r="E25" s="20"/>
      <c r="F25" s="20">
        <f t="shared" si="0"/>
        <v>922.69999999999993</v>
      </c>
      <c r="G25" s="20">
        <v>237.7</v>
      </c>
      <c r="H25" s="20">
        <v>9.6999999999999993</v>
      </c>
      <c r="I25" s="20">
        <v>57.9</v>
      </c>
      <c r="J25" s="20">
        <v>256.10000000000002</v>
      </c>
      <c r="K25" s="20">
        <v>291.5</v>
      </c>
      <c r="L25" s="20">
        <v>69.8</v>
      </c>
    </row>
    <row r="26" spans="2:12">
      <c r="B26" s="74">
        <v>1994</v>
      </c>
      <c r="C26" s="20">
        <v>167.4</v>
      </c>
      <c r="D26" s="20">
        <v>135</v>
      </c>
      <c r="E26" s="20"/>
      <c r="F26" s="20">
        <f t="shared" si="0"/>
        <v>1029.2</v>
      </c>
      <c r="G26" s="20">
        <v>322.7</v>
      </c>
      <c r="H26" s="20">
        <v>145.30000000000001</v>
      </c>
      <c r="I26" s="20">
        <v>-45.5</v>
      </c>
      <c r="J26" s="20">
        <v>155.9</v>
      </c>
      <c r="K26" s="20">
        <v>462</v>
      </c>
      <c r="L26" s="20">
        <v>-11.2</v>
      </c>
    </row>
    <row r="27" spans="2:12">
      <c r="B27" s="74">
        <v>1995</v>
      </c>
      <c r="C27" s="20">
        <v>154</v>
      </c>
      <c r="D27" s="20">
        <v>147</v>
      </c>
      <c r="E27" s="20"/>
      <c r="F27" s="20">
        <f t="shared" si="0"/>
        <v>1196.5</v>
      </c>
      <c r="G27" s="20">
        <v>309.8</v>
      </c>
      <c r="H27" s="20">
        <v>285.3</v>
      </c>
      <c r="I27" s="20">
        <v>-60.8</v>
      </c>
      <c r="J27" s="20">
        <v>144.4</v>
      </c>
      <c r="K27" s="20">
        <v>439.5</v>
      </c>
      <c r="L27" s="20">
        <v>78.3</v>
      </c>
    </row>
    <row r="28" spans="2:12">
      <c r="B28" s="74">
        <v>1996</v>
      </c>
      <c r="C28" s="20">
        <v>205.5</v>
      </c>
      <c r="D28" s="20">
        <v>105.7</v>
      </c>
      <c r="E28" s="20"/>
      <c r="F28" s="20">
        <f t="shared" si="0"/>
        <v>1335.8</v>
      </c>
      <c r="G28" s="20">
        <v>336.4</v>
      </c>
      <c r="H28" s="20">
        <v>273</v>
      </c>
      <c r="I28" s="20">
        <v>-20.5</v>
      </c>
      <c r="J28" s="20">
        <v>144.9</v>
      </c>
      <c r="K28" s="20">
        <v>514</v>
      </c>
      <c r="L28" s="20">
        <v>88</v>
      </c>
    </row>
    <row r="29" spans="2:12">
      <c r="B29" s="74">
        <v>1997</v>
      </c>
      <c r="C29" s="20">
        <v>216.1</v>
      </c>
      <c r="D29" s="20">
        <v>70.3</v>
      </c>
      <c r="E29" s="20"/>
      <c r="F29" s="20">
        <f t="shared" si="0"/>
        <v>1457.6000000000001</v>
      </c>
      <c r="G29" s="20">
        <v>300.89999999999998</v>
      </c>
      <c r="H29" s="20">
        <v>438.8</v>
      </c>
      <c r="I29" s="20">
        <v>50.8</v>
      </c>
      <c r="J29" s="20">
        <v>23.1</v>
      </c>
      <c r="K29" s="20">
        <v>574.1</v>
      </c>
      <c r="L29" s="20">
        <v>69.900000000000006</v>
      </c>
    </row>
    <row r="30" spans="2:12">
      <c r="B30" s="74">
        <v>1998</v>
      </c>
      <c r="C30" s="20">
        <v>301.60000000000002</v>
      </c>
      <c r="D30" s="20">
        <v>97.1</v>
      </c>
      <c r="E30" s="20"/>
      <c r="F30" s="20">
        <f t="shared" si="0"/>
        <v>2070.9999999999995</v>
      </c>
      <c r="G30" s="20">
        <v>426</v>
      </c>
      <c r="H30" s="20">
        <v>566.79999999999995</v>
      </c>
      <c r="I30" s="20">
        <v>66.8</v>
      </c>
      <c r="J30" s="20">
        <v>-52.6</v>
      </c>
      <c r="K30" s="20">
        <v>1026.8</v>
      </c>
      <c r="L30" s="20">
        <v>37.200000000000003</v>
      </c>
    </row>
    <row r="31" spans="2:12">
      <c r="B31" s="74">
        <v>1999</v>
      </c>
      <c r="C31" s="20">
        <v>380</v>
      </c>
      <c r="D31" s="20">
        <v>112.4</v>
      </c>
      <c r="E31" s="20"/>
      <c r="F31" s="20">
        <f t="shared" si="0"/>
        <v>2089.6</v>
      </c>
      <c r="G31" s="20">
        <v>495</v>
      </c>
      <c r="H31" s="20">
        <v>582.1</v>
      </c>
      <c r="I31" s="20">
        <v>37.299999999999997</v>
      </c>
      <c r="J31" s="20">
        <v>-71.2</v>
      </c>
      <c r="K31" s="20">
        <v>1027.4000000000001</v>
      </c>
      <c r="L31" s="20">
        <v>19</v>
      </c>
    </row>
    <row r="32" spans="2:12">
      <c r="B32" s="74">
        <v>2000</v>
      </c>
      <c r="C32" s="20">
        <v>385.7</v>
      </c>
      <c r="D32" s="20">
        <v>176.5</v>
      </c>
      <c r="E32" s="20"/>
      <c r="F32" s="20">
        <f t="shared" si="0"/>
        <v>1735.1</v>
      </c>
      <c r="G32" s="20">
        <v>583.5</v>
      </c>
      <c r="H32" s="20">
        <v>560.29999999999995</v>
      </c>
      <c r="I32" s="20">
        <v>16.899999999999999</v>
      </c>
      <c r="J32" s="20">
        <v>-295.89999999999998</v>
      </c>
      <c r="K32" s="20">
        <v>807.3</v>
      </c>
      <c r="L32" s="20">
        <v>63</v>
      </c>
    </row>
    <row r="33" spans="2:12">
      <c r="B33" s="74">
        <v>2001</v>
      </c>
      <c r="C33" s="20">
        <v>506.9</v>
      </c>
      <c r="D33" s="20">
        <v>150.69999999999999</v>
      </c>
      <c r="E33" s="20"/>
      <c r="F33" s="20">
        <f t="shared" si="0"/>
        <v>2015.7000000000003</v>
      </c>
      <c r="G33" s="20">
        <v>672.2</v>
      </c>
      <c r="H33" s="20">
        <v>380.6</v>
      </c>
      <c r="I33" s="20">
        <v>105.5</v>
      </c>
      <c r="J33" s="20">
        <v>-5.6</v>
      </c>
      <c r="K33" s="20">
        <v>874.2</v>
      </c>
      <c r="L33" s="20">
        <v>-11.2</v>
      </c>
    </row>
    <row r="34" spans="2:12">
      <c r="B34" s="74">
        <v>2002</v>
      </c>
      <c r="C34" s="20">
        <v>706.4</v>
      </c>
      <c r="D34" s="20">
        <v>107.9</v>
      </c>
      <c r="E34" s="20"/>
      <c r="F34" s="20">
        <f t="shared" si="0"/>
        <v>2384.9</v>
      </c>
      <c r="G34" s="20">
        <v>830.8</v>
      </c>
      <c r="H34" s="20">
        <v>179.8</v>
      </c>
      <c r="I34" s="20">
        <v>144.1</v>
      </c>
      <c r="J34" s="20">
        <v>257.60000000000002</v>
      </c>
      <c r="K34" s="20">
        <v>879.2</v>
      </c>
      <c r="L34" s="20">
        <v>93.4</v>
      </c>
    </row>
    <row r="35" spans="2:12">
      <c r="B35" s="74">
        <v>2003</v>
      </c>
      <c r="C35" s="20">
        <v>859.7</v>
      </c>
      <c r="D35" s="20">
        <v>104.4</v>
      </c>
      <c r="E35" s="20"/>
      <c r="F35" s="20">
        <f t="shared" si="0"/>
        <v>2786.4</v>
      </c>
      <c r="G35" s="20">
        <v>984.1</v>
      </c>
      <c r="H35" s="20">
        <v>177.2</v>
      </c>
      <c r="I35" s="20">
        <v>120.1</v>
      </c>
      <c r="J35" s="20">
        <v>396</v>
      </c>
      <c r="K35" s="20">
        <v>1066.5999999999999</v>
      </c>
      <c r="L35" s="20">
        <v>42.4</v>
      </c>
    </row>
    <row r="36" spans="2:12">
      <c r="B36" s="74">
        <v>2004</v>
      </c>
      <c r="C36" s="20">
        <v>937.8</v>
      </c>
      <c r="D36" s="20">
        <v>115</v>
      </c>
      <c r="E36" s="20"/>
      <c r="F36" s="20">
        <f t="shared" si="0"/>
        <v>3126.0999999999995</v>
      </c>
      <c r="G36" s="20">
        <v>1061.0999999999999</v>
      </c>
      <c r="H36" s="20">
        <v>455.2</v>
      </c>
      <c r="I36" s="20">
        <v>115.4</v>
      </c>
      <c r="J36" s="20">
        <v>361.9</v>
      </c>
      <c r="K36" s="20">
        <v>977.8</v>
      </c>
      <c r="L36" s="20">
        <v>154.69999999999999</v>
      </c>
    </row>
    <row r="37" spans="2:12">
      <c r="B37" s="74">
        <v>2005</v>
      </c>
      <c r="C37" s="20">
        <v>1053.3</v>
      </c>
      <c r="D37" s="20">
        <v>100.4</v>
      </c>
      <c r="E37" s="20"/>
      <c r="F37" s="20">
        <f t="shared" si="0"/>
        <v>3553.2999999999997</v>
      </c>
      <c r="G37" s="20">
        <v>1171.0999999999999</v>
      </c>
      <c r="H37" s="20">
        <v>676.9</v>
      </c>
      <c r="I37" s="20">
        <v>171.7</v>
      </c>
      <c r="J37" s="20">
        <v>306.89999999999998</v>
      </c>
      <c r="K37" s="20">
        <v>1114.0999999999999</v>
      </c>
      <c r="L37" s="20">
        <v>112.6</v>
      </c>
    </row>
    <row r="38" spans="2:12">
      <c r="B38" s="74">
        <v>2006</v>
      </c>
      <c r="C38" s="20">
        <v>997.6</v>
      </c>
      <c r="D38" s="20">
        <v>120.5</v>
      </c>
      <c r="E38" s="20"/>
      <c r="F38" s="20">
        <f t="shared" si="0"/>
        <v>4025.1</v>
      </c>
      <c r="G38" s="20">
        <v>1169.2</v>
      </c>
      <c r="H38" s="20">
        <v>889</v>
      </c>
      <c r="I38" s="20">
        <v>151.19999999999999</v>
      </c>
      <c r="J38" s="20">
        <v>183.4</v>
      </c>
      <c r="K38" s="20">
        <v>1301</v>
      </c>
      <c r="L38" s="20">
        <v>331.3</v>
      </c>
    </row>
    <row r="39" spans="2:12">
      <c r="B39" s="74">
        <v>2007</v>
      </c>
      <c r="C39" s="20">
        <v>733.5</v>
      </c>
      <c r="D39" s="20">
        <v>151.30000000000001</v>
      </c>
      <c r="E39" s="20"/>
      <c r="F39" s="20">
        <f t="shared" si="0"/>
        <v>4395</v>
      </c>
      <c r="G39" s="20">
        <v>848.8</v>
      </c>
      <c r="H39" s="20">
        <v>1228.4000000000001</v>
      </c>
      <c r="I39" s="20">
        <v>185.7</v>
      </c>
      <c r="J39" s="20">
        <v>237.1</v>
      </c>
      <c r="K39" s="20">
        <v>1770.7</v>
      </c>
      <c r="L39" s="20">
        <v>124.3</v>
      </c>
    </row>
    <row r="40" spans="2:12">
      <c r="B40" s="74">
        <v>2008</v>
      </c>
      <c r="C40" s="20">
        <v>93.7</v>
      </c>
      <c r="D40" s="20">
        <v>34.9</v>
      </c>
      <c r="E40" s="20"/>
      <c r="F40" s="20">
        <f t="shared" si="0"/>
        <v>2727.4999999999995</v>
      </c>
      <c r="G40" s="20">
        <v>50.9</v>
      </c>
      <c r="H40" s="20">
        <v>507</v>
      </c>
      <c r="I40" s="20">
        <v>48</v>
      </c>
      <c r="J40" s="20">
        <v>1239.2</v>
      </c>
      <c r="K40" s="20">
        <v>1040.3</v>
      </c>
      <c r="L40" s="20">
        <v>-157.9</v>
      </c>
    </row>
    <row r="41" spans="2:12">
      <c r="B41" s="74">
        <v>2009</v>
      </c>
      <c r="C41" s="20">
        <v>66.099999999999994</v>
      </c>
      <c r="D41" s="20">
        <v>-103.6</v>
      </c>
      <c r="E41" s="20"/>
      <c r="F41" s="20"/>
      <c r="G41" s="20"/>
      <c r="H41" s="20"/>
      <c r="I41" s="20"/>
      <c r="J41" s="20"/>
      <c r="K41" s="20"/>
      <c r="L41" s="20"/>
    </row>
    <row r="42" spans="2:12">
      <c r="B42" s="74">
        <v>2010</v>
      </c>
      <c r="C42" s="20">
        <v>-182.5</v>
      </c>
      <c r="D42" s="20">
        <v>-25.3</v>
      </c>
      <c r="E42" s="20"/>
      <c r="F42" s="20"/>
      <c r="G42" s="20"/>
      <c r="H42" s="20"/>
      <c r="I42" s="20"/>
      <c r="J42" s="20"/>
      <c r="K42" s="20"/>
      <c r="L42" s="20"/>
    </row>
    <row r="43" spans="2:12">
      <c r="B43" s="74">
        <v>2011</v>
      </c>
      <c r="C43" s="20">
        <v>-69.400000000000006</v>
      </c>
      <c r="D43" s="20">
        <v>108.5</v>
      </c>
      <c r="E43" s="20"/>
      <c r="F43" s="20"/>
      <c r="G43" s="20"/>
      <c r="H43" s="20"/>
      <c r="I43" s="20"/>
      <c r="J43" s="20"/>
      <c r="K43" s="20"/>
      <c r="L43" s="20"/>
    </row>
    <row r="44" spans="2:12">
      <c r="B44" s="74">
        <v>2012</v>
      </c>
      <c r="C44" s="20">
        <v>-61.7</v>
      </c>
      <c r="D44" s="20">
        <v>169.7</v>
      </c>
      <c r="E44" s="20"/>
      <c r="F44" s="20"/>
      <c r="G44" s="20"/>
      <c r="H44" s="20"/>
      <c r="I44" s="20"/>
      <c r="J44" s="20"/>
      <c r="K44" s="20"/>
      <c r="L44" s="20"/>
    </row>
    <row r="45" spans="2:12">
      <c r="B45" s="74">
        <v>2013</v>
      </c>
      <c r="C45" s="20">
        <v>-1.2</v>
      </c>
      <c r="D45" s="20">
        <v>174.3</v>
      </c>
      <c r="E45" s="20"/>
      <c r="F45" s="20"/>
      <c r="G45" s="20"/>
      <c r="H45" s="20"/>
      <c r="I45" s="20"/>
      <c r="J45" s="20"/>
      <c r="K45" s="20"/>
      <c r="L45" s="20"/>
    </row>
    <row r="46" spans="2:12">
      <c r="B46" s="74"/>
      <c r="C46" s="20"/>
      <c r="D46" s="20"/>
      <c r="E46" s="20"/>
      <c r="F46" s="20"/>
      <c r="G46" s="20"/>
      <c r="H46" s="20"/>
      <c r="I46" s="20"/>
      <c r="J46" s="20"/>
      <c r="K46" s="20"/>
      <c r="L46" s="20"/>
    </row>
    <row r="47" spans="2:12">
      <c r="B47" s="74"/>
      <c r="C47" s="20"/>
      <c r="D47" s="20"/>
      <c r="E47" s="20"/>
      <c r="F47" s="20"/>
      <c r="G47" s="20"/>
      <c r="H47" s="20"/>
      <c r="I47" s="20"/>
      <c r="J47" s="20"/>
      <c r="K47" s="20"/>
      <c r="L47" s="20"/>
    </row>
    <row r="48" spans="2:12">
      <c r="C48" s="20"/>
      <c r="D48" s="20"/>
      <c r="E48" s="20"/>
      <c r="F48" s="20"/>
      <c r="G48" s="20"/>
      <c r="H48" s="20"/>
      <c r="I48" s="20"/>
      <c r="J48" s="20"/>
      <c r="K48" s="20"/>
      <c r="L48" s="20"/>
    </row>
    <row r="49" spans="2:12">
      <c r="C49" s="25" t="s">
        <v>532</v>
      </c>
      <c r="D49" s="25"/>
      <c r="E49" s="25"/>
      <c r="F49" s="25"/>
      <c r="G49" s="25"/>
      <c r="H49" s="25"/>
      <c r="I49" s="20"/>
      <c r="J49" s="20"/>
      <c r="K49" s="20"/>
      <c r="L49" s="20"/>
    </row>
    <row r="50" spans="2:12">
      <c r="C50" s="13">
        <f>PEARSON($J$9:$J$40,C$9:C$40)</f>
        <v>7.8194778058029601E-2</v>
      </c>
      <c r="D50" s="13">
        <f t="shared" ref="D50:L50" si="1">PEARSON($J$9:$J$40,D$9:D$40)</f>
        <v>-0.25156991797429579</v>
      </c>
      <c r="E50" s="13"/>
      <c r="F50" s="13">
        <f t="shared" si="1"/>
        <v>0.28587390728711415</v>
      </c>
      <c r="G50" s="13">
        <f t="shared" si="1"/>
        <v>-7.847128423945679E-3</v>
      </c>
      <c r="H50" s="13">
        <f t="shared" si="1"/>
        <v>6.3338789120636887E-3</v>
      </c>
      <c r="I50" s="13">
        <f t="shared" si="1"/>
        <v>0.19892527518214922</v>
      </c>
      <c r="J50" s="13">
        <f t="shared" si="1"/>
        <v>1</v>
      </c>
      <c r="K50" s="13">
        <f t="shared" si="1"/>
        <v>0.19038838164517846</v>
      </c>
      <c r="L50" s="13">
        <f t="shared" si="1"/>
        <v>-0.29388527214448817</v>
      </c>
    </row>
    <row r="54" spans="2:12">
      <c r="B54" t="s">
        <v>533</v>
      </c>
    </row>
    <row r="55" spans="2:12">
      <c r="B55" t="s">
        <v>534</v>
      </c>
    </row>
    <row r="56" spans="2:12">
      <c r="B56" t="s">
        <v>535</v>
      </c>
    </row>
    <row r="58" spans="2:12">
      <c r="B58" t="s">
        <v>69</v>
      </c>
    </row>
    <row r="59" spans="2:12">
      <c r="B59" t="s">
        <v>536</v>
      </c>
    </row>
    <row r="60" spans="2:12">
      <c r="B60" t="s">
        <v>537</v>
      </c>
    </row>
    <row r="61" spans="2:12">
      <c r="B61" t="s">
        <v>538</v>
      </c>
    </row>
    <row r="63" spans="2:12">
      <c r="B63" t="s">
        <v>539</v>
      </c>
    </row>
    <row r="64" spans="2:12">
      <c r="B64" t="s">
        <v>1054</v>
      </c>
    </row>
  </sheetData>
  <mergeCells count="3">
    <mergeCell ref="C4:D4"/>
    <mergeCell ref="G4:L4"/>
    <mergeCell ref="K6:L6"/>
  </mergeCells>
  <phoneticPr fontId="2" type="noConversion"/>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showGridLines="0" workbookViewId="0">
      <selection activeCell="A2" sqref="A2"/>
    </sheetView>
  </sheetViews>
  <sheetFormatPr baseColWidth="10" defaultColWidth="8.83203125" defaultRowHeight="12" x14ac:dyDescent="0"/>
  <cols>
    <col min="3" max="3" width="25" customWidth="1"/>
    <col min="5" max="5" width="15.5" customWidth="1"/>
  </cols>
  <sheetData>
    <row r="1" spans="1:14">
      <c r="A1" s="14" t="s">
        <v>773</v>
      </c>
    </row>
    <row r="2" spans="1:14" ht="38.25" customHeight="1">
      <c r="B2" s="115" t="s">
        <v>774</v>
      </c>
      <c r="C2" s="123" t="s">
        <v>540</v>
      </c>
      <c r="D2" s="115" t="s">
        <v>775</v>
      </c>
      <c r="E2" s="115" t="s">
        <v>776</v>
      </c>
      <c r="F2" s="115" t="s">
        <v>777</v>
      </c>
      <c r="G2" s="115" t="s">
        <v>778</v>
      </c>
      <c r="H2" s="116" t="s">
        <v>779</v>
      </c>
      <c r="I2" s="116"/>
      <c r="J2" s="116"/>
      <c r="K2" s="123" t="s">
        <v>780</v>
      </c>
      <c r="L2" s="123"/>
      <c r="M2" s="123"/>
      <c r="N2" s="123"/>
    </row>
    <row r="3" spans="1:14">
      <c r="B3" s="116"/>
      <c r="C3" s="121"/>
      <c r="D3" s="116"/>
      <c r="E3" s="116"/>
      <c r="F3" s="116"/>
      <c r="G3" s="116"/>
      <c r="H3" s="7" t="s">
        <v>541</v>
      </c>
      <c r="I3" s="7" t="s">
        <v>542</v>
      </c>
      <c r="J3" s="7" t="s">
        <v>543</v>
      </c>
      <c r="K3" s="121"/>
      <c r="L3" s="121"/>
      <c r="M3" s="121"/>
      <c r="N3" s="121"/>
    </row>
    <row r="5" spans="1:14">
      <c r="B5">
        <v>1</v>
      </c>
      <c r="C5" s="77" t="s">
        <v>544</v>
      </c>
      <c r="D5" t="s">
        <v>562</v>
      </c>
      <c r="E5" t="s">
        <v>563</v>
      </c>
      <c r="F5" t="s">
        <v>564</v>
      </c>
      <c r="G5" t="s">
        <v>402</v>
      </c>
      <c r="H5" t="s">
        <v>565</v>
      </c>
      <c r="I5" t="s">
        <v>402</v>
      </c>
      <c r="J5" t="s">
        <v>402</v>
      </c>
      <c r="K5" t="s">
        <v>566</v>
      </c>
    </row>
    <row r="6" spans="1:14">
      <c r="B6">
        <v>2</v>
      </c>
      <c r="C6" s="77" t="s">
        <v>545</v>
      </c>
      <c r="D6" t="s">
        <v>567</v>
      </c>
      <c r="E6" t="s">
        <v>568</v>
      </c>
      <c r="F6" t="s">
        <v>569</v>
      </c>
      <c r="G6" t="s">
        <v>570</v>
      </c>
      <c r="H6" t="s">
        <v>571</v>
      </c>
      <c r="I6" t="s">
        <v>572</v>
      </c>
      <c r="J6" t="s">
        <v>573</v>
      </c>
      <c r="K6" t="s">
        <v>574</v>
      </c>
    </row>
    <row r="7" spans="1:14">
      <c r="B7">
        <v>3</v>
      </c>
      <c r="C7" s="77" t="s">
        <v>545</v>
      </c>
      <c r="D7" t="s">
        <v>567</v>
      </c>
      <c r="E7" t="s">
        <v>568</v>
      </c>
      <c r="F7" t="s">
        <v>569</v>
      </c>
      <c r="G7" t="s">
        <v>402</v>
      </c>
      <c r="H7" t="s">
        <v>575</v>
      </c>
      <c r="I7" t="s">
        <v>402</v>
      </c>
      <c r="J7" t="s">
        <v>402</v>
      </c>
      <c r="K7" t="s">
        <v>576</v>
      </c>
    </row>
    <row r="8" spans="1:14">
      <c r="B8">
        <v>4</v>
      </c>
      <c r="C8" s="77" t="s">
        <v>545</v>
      </c>
      <c r="D8" t="s">
        <v>577</v>
      </c>
      <c r="E8" t="s">
        <v>578</v>
      </c>
      <c r="F8" t="s">
        <v>579</v>
      </c>
      <c r="G8" t="s">
        <v>402</v>
      </c>
      <c r="H8" t="s">
        <v>580</v>
      </c>
      <c r="I8" t="s">
        <v>581</v>
      </c>
      <c r="J8" t="s">
        <v>582</v>
      </c>
      <c r="K8" t="s">
        <v>583</v>
      </c>
    </row>
    <row r="9" spans="1:14">
      <c r="B9">
        <v>5</v>
      </c>
      <c r="C9" s="77" t="s">
        <v>545</v>
      </c>
      <c r="D9" t="s">
        <v>577</v>
      </c>
      <c r="E9" t="s">
        <v>578</v>
      </c>
      <c r="F9" t="s">
        <v>579</v>
      </c>
      <c r="G9" t="s">
        <v>402</v>
      </c>
      <c r="H9" t="s">
        <v>584</v>
      </c>
      <c r="I9" t="s">
        <v>585</v>
      </c>
      <c r="J9" t="s">
        <v>586</v>
      </c>
      <c r="K9" t="s">
        <v>587</v>
      </c>
    </row>
    <row r="10" spans="1:14">
      <c r="B10">
        <v>6</v>
      </c>
      <c r="C10" s="77" t="s">
        <v>546</v>
      </c>
      <c r="D10" t="s">
        <v>588</v>
      </c>
      <c r="E10" t="s">
        <v>589</v>
      </c>
      <c r="F10" t="s">
        <v>590</v>
      </c>
      <c r="G10" t="s">
        <v>591</v>
      </c>
      <c r="H10" t="s">
        <v>592</v>
      </c>
      <c r="I10" t="s">
        <v>593</v>
      </c>
      <c r="J10" t="s">
        <v>594</v>
      </c>
      <c r="K10" t="s">
        <v>595</v>
      </c>
    </row>
    <row r="11" spans="1:14">
      <c r="B11">
        <v>7</v>
      </c>
      <c r="C11" s="77" t="s">
        <v>547</v>
      </c>
      <c r="D11" t="s">
        <v>596</v>
      </c>
      <c r="E11" t="s">
        <v>597</v>
      </c>
      <c r="F11" t="s">
        <v>598</v>
      </c>
      <c r="G11" t="s">
        <v>402</v>
      </c>
      <c r="H11" t="s">
        <v>402</v>
      </c>
      <c r="I11" t="s">
        <v>402</v>
      </c>
      <c r="J11" t="s">
        <v>402</v>
      </c>
      <c r="K11" t="s">
        <v>599</v>
      </c>
    </row>
    <row r="12" spans="1:14">
      <c r="B12">
        <v>8</v>
      </c>
      <c r="C12" s="77" t="s">
        <v>548</v>
      </c>
      <c r="D12" t="s">
        <v>600</v>
      </c>
      <c r="E12" t="s">
        <v>601</v>
      </c>
      <c r="F12" t="s">
        <v>602</v>
      </c>
      <c r="G12" t="s">
        <v>402</v>
      </c>
      <c r="H12" t="s">
        <v>603</v>
      </c>
      <c r="I12" t="s">
        <v>604</v>
      </c>
      <c r="J12" t="s">
        <v>605</v>
      </c>
      <c r="K12" t="s">
        <v>606</v>
      </c>
    </row>
    <row r="13" spans="1:14">
      <c r="B13">
        <v>9</v>
      </c>
      <c r="C13" s="77" t="s">
        <v>545</v>
      </c>
      <c r="D13" t="s">
        <v>600</v>
      </c>
      <c r="E13" t="s">
        <v>601</v>
      </c>
      <c r="F13" t="s">
        <v>602</v>
      </c>
      <c r="G13" t="s">
        <v>402</v>
      </c>
      <c r="H13" t="s">
        <v>565</v>
      </c>
      <c r="I13" t="s">
        <v>571</v>
      </c>
      <c r="J13" t="s">
        <v>607</v>
      </c>
      <c r="K13" t="s">
        <v>608</v>
      </c>
    </row>
    <row r="14" spans="1:14">
      <c r="B14">
        <v>10</v>
      </c>
      <c r="C14" s="77" t="s">
        <v>548</v>
      </c>
      <c r="D14" t="s">
        <v>609</v>
      </c>
      <c r="E14" t="s">
        <v>584</v>
      </c>
      <c r="F14" t="s">
        <v>610</v>
      </c>
      <c r="G14" t="s">
        <v>592</v>
      </c>
      <c r="H14" t="s">
        <v>611</v>
      </c>
      <c r="I14" t="s">
        <v>612</v>
      </c>
      <c r="J14" t="s">
        <v>611</v>
      </c>
      <c r="K14" t="s">
        <v>620</v>
      </c>
    </row>
    <row r="15" spans="1:14">
      <c r="B15">
        <v>11</v>
      </c>
      <c r="C15" s="77" t="s">
        <v>549</v>
      </c>
      <c r="D15" t="s">
        <v>609</v>
      </c>
      <c r="E15" t="s">
        <v>621</v>
      </c>
      <c r="F15" t="s">
        <v>610</v>
      </c>
      <c r="G15" t="s">
        <v>402</v>
      </c>
      <c r="H15" t="s">
        <v>622</v>
      </c>
      <c r="I15" t="s">
        <v>586</v>
      </c>
      <c r="J15" t="s">
        <v>594</v>
      </c>
      <c r="K15" t="s">
        <v>623</v>
      </c>
    </row>
    <row r="16" spans="1:14">
      <c r="B16">
        <v>12</v>
      </c>
      <c r="C16" s="77" t="s">
        <v>545</v>
      </c>
      <c r="D16" t="s">
        <v>624</v>
      </c>
      <c r="E16" t="s">
        <v>625</v>
      </c>
      <c r="F16" t="s">
        <v>626</v>
      </c>
      <c r="G16" t="s">
        <v>582</v>
      </c>
      <c r="H16" t="s">
        <v>402</v>
      </c>
      <c r="I16" t="s">
        <v>402</v>
      </c>
      <c r="J16" t="s">
        <v>402</v>
      </c>
      <c r="K16" t="s">
        <v>627</v>
      </c>
    </row>
    <row r="17" spans="2:11">
      <c r="B17">
        <v>13</v>
      </c>
      <c r="C17" s="77" t="s">
        <v>545</v>
      </c>
      <c r="D17" t="s">
        <v>628</v>
      </c>
      <c r="E17" t="s">
        <v>629</v>
      </c>
      <c r="F17" t="s">
        <v>626</v>
      </c>
      <c r="G17" t="s">
        <v>582</v>
      </c>
      <c r="H17" t="s">
        <v>402</v>
      </c>
      <c r="I17" t="s">
        <v>402</v>
      </c>
      <c r="J17" t="s">
        <v>402</v>
      </c>
      <c r="K17" t="s">
        <v>630</v>
      </c>
    </row>
    <row r="18" spans="2:11">
      <c r="B18">
        <v>14</v>
      </c>
      <c r="C18" s="77" t="s">
        <v>545</v>
      </c>
      <c r="D18" t="s">
        <v>631</v>
      </c>
      <c r="E18" t="s">
        <v>632</v>
      </c>
      <c r="F18" t="s">
        <v>626</v>
      </c>
      <c r="G18" t="s">
        <v>402</v>
      </c>
      <c r="H18" t="s">
        <v>633</v>
      </c>
      <c r="I18" t="s">
        <v>402</v>
      </c>
      <c r="J18" t="s">
        <v>402</v>
      </c>
      <c r="K18" t="s">
        <v>630</v>
      </c>
    </row>
    <row r="19" spans="2:11">
      <c r="B19">
        <v>15</v>
      </c>
      <c r="C19" s="77" t="s">
        <v>545</v>
      </c>
      <c r="D19" t="s">
        <v>634</v>
      </c>
      <c r="E19" t="s">
        <v>635</v>
      </c>
      <c r="F19" t="s">
        <v>636</v>
      </c>
      <c r="G19" t="s">
        <v>637</v>
      </c>
      <c r="H19" t="s">
        <v>402</v>
      </c>
      <c r="I19" t="s">
        <v>402</v>
      </c>
      <c r="J19" t="s">
        <v>402</v>
      </c>
      <c r="K19" t="s">
        <v>638</v>
      </c>
    </row>
    <row r="20" spans="2:11">
      <c r="B20">
        <v>16</v>
      </c>
      <c r="C20" s="77" t="s">
        <v>545</v>
      </c>
      <c r="D20" t="s">
        <v>634</v>
      </c>
      <c r="E20" t="s">
        <v>639</v>
      </c>
      <c r="F20" t="s">
        <v>636</v>
      </c>
      <c r="G20" t="s">
        <v>402</v>
      </c>
      <c r="H20" t="s">
        <v>640</v>
      </c>
      <c r="I20" t="s">
        <v>402</v>
      </c>
      <c r="J20" t="s">
        <v>402</v>
      </c>
      <c r="K20" t="s">
        <v>641</v>
      </c>
    </row>
    <row r="21" spans="2:11">
      <c r="B21">
        <v>17</v>
      </c>
      <c r="C21" s="77" t="s">
        <v>545</v>
      </c>
      <c r="D21" t="s">
        <v>642</v>
      </c>
      <c r="E21" t="s">
        <v>643</v>
      </c>
      <c r="F21" t="s">
        <v>644</v>
      </c>
      <c r="G21" t="s">
        <v>645</v>
      </c>
      <c r="H21" t="s">
        <v>646</v>
      </c>
      <c r="I21" t="s">
        <v>647</v>
      </c>
      <c r="J21" t="s">
        <v>648</v>
      </c>
      <c r="K21" t="s">
        <v>649</v>
      </c>
    </row>
    <row r="22" spans="2:11">
      <c r="B22">
        <v>18</v>
      </c>
      <c r="C22" s="77" t="s">
        <v>545</v>
      </c>
      <c r="D22" t="s">
        <v>642</v>
      </c>
      <c r="E22" t="s">
        <v>643</v>
      </c>
      <c r="F22" t="s">
        <v>650</v>
      </c>
      <c r="G22" t="s">
        <v>651</v>
      </c>
      <c r="H22" t="s">
        <v>611</v>
      </c>
      <c r="I22" t="s">
        <v>645</v>
      </c>
      <c r="J22" t="s">
        <v>637</v>
      </c>
      <c r="K22" t="s">
        <v>649</v>
      </c>
    </row>
    <row r="23" spans="2:11">
      <c r="B23">
        <v>19</v>
      </c>
      <c r="C23" s="77" t="s">
        <v>545</v>
      </c>
      <c r="D23" t="s">
        <v>652</v>
      </c>
      <c r="E23" t="s">
        <v>643</v>
      </c>
      <c r="F23" t="s">
        <v>653</v>
      </c>
      <c r="G23" t="s">
        <v>402</v>
      </c>
      <c r="H23" t="s">
        <v>402</v>
      </c>
      <c r="I23" t="s">
        <v>402</v>
      </c>
      <c r="J23" t="s">
        <v>402</v>
      </c>
      <c r="K23" t="s">
        <v>654</v>
      </c>
    </row>
    <row r="24" spans="2:11">
      <c r="B24">
        <v>20</v>
      </c>
      <c r="C24" s="77" t="s">
        <v>545</v>
      </c>
      <c r="D24" t="s">
        <v>655</v>
      </c>
      <c r="E24" t="s">
        <v>656</v>
      </c>
      <c r="F24" t="s">
        <v>657</v>
      </c>
      <c r="G24" t="s">
        <v>658</v>
      </c>
      <c r="H24" t="s">
        <v>402</v>
      </c>
      <c r="I24" t="s">
        <v>659</v>
      </c>
      <c r="J24" t="s">
        <v>611</v>
      </c>
      <c r="K24" t="s">
        <v>660</v>
      </c>
    </row>
    <row r="25" spans="2:11">
      <c r="B25">
        <v>21</v>
      </c>
      <c r="C25" s="77" t="s">
        <v>550</v>
      </c>
      <c r="D25" t="s">
        <v>661</v>
      </c>
      <c r="E25" t="s">
        <v>662</v>
      </c>
      <c r="F25" t="s">
        <v>663</v>
      </c>
      <c r="G25" t="s">
        <v>402</v>
      </c>
      <c r="H25" t="s">
        <v>664</v>
      </c>
      <c r="I25" t="s">
        <v>402</v>
      </c>
      <c r="J25" t="s">
        <v>402</v>
      </c>
      <c r="K25" t="s">
        <v>665</v>
      </c>
    </row>
    <row r="26" spans="2:11">
      <c r="B26">
        <v>22</v>
      </c>
      <c r="C26" s="77" t="s">
        <v>546</v>
      </c>
      <c r="D26" t="s">
        <v>666</v>
      </c>
      <c r="E26" t="s">
        <v>667</v>
      </c>
      <c r="F26" t="s">
        <v>668</v>
      </c>
      <c r="G26" t="s">
        <v>607</v>
      </c>
      <c r="H26" t="s">
        <v>402</v>
      </c>
      <c r="I26" t="s">
        <v>669</v>
      </c>
      <c r="J26" t="s">
        <v>670</v>
      </c>
      <c r="K26" t="s">
        <v>671</v>
      </c>
    </row>
    <row r="27" spans="2:11">
      <c r="B27">
        <v>23</v>
      </c>
      <c r="C27" s="77" t="s">
        <v>549</v>
      </c>
      <c r="D27" t="s">
        <v>672</v>
      </c>
      <c r="E27" t="s">
        <v>621</v>
      </c>
      <c r="F27" t="s">
        <v>673</v>
      </c>
      <c r="G27" t="s">
        <v>402</v>
      </c>
      <c r="H27" t="s">
        <v>674</v>
      </c>
      <c r="I27" t="s">
        <v>675</v>
      </c>
      <c r="J27" t="s">
        <v>676</v>
      </c>
      <c r="K27" t="s">
        <v>677</v>
      </c>
    </row>
    <row r="28" spans="2:11">
      <c r="B28">
        <v>24</v>
      </c>
      <c r="C28" s="77" t="s">
        <v>549</v>
      </c>
      <c r="D28" t="s">
        <v>672</v>
      </c>
      <c r="E28" t="s">
        <v>678</v>
      </c>
      <c r="F28" t="s">
        <v>679</v>
      </c>
      <c r="G28" t="s">
        <v>402</v>
      </c>
      <c r="H28" t="s">
        <v>680</v>
      </c>
      <c r="I28" t="s">
        <v>681</v>
      </c>
      <c r="J28" t="s">
        <v>682</v>
      </c>
      <c r="K28" t="s">
        <v>683</v>
      </c>
    </row>
    <row r="29" spans="2:11">
      <c r="B29">
        <v>25</v>
      </c>
      <c r="C29" s="77" t="s">
        <v>551</v>
      </c>
      <c r="D29" t="s">
        <v>684</v>
      </c>
      <c r="E29" t="s">
        <v>685</v>
      </c>
      <c r="F29" t="s">
        <v>686</v>
      </c>
      <c r="G29" t="s">
        <v>591</v>
      </c>
      <c r="H29" t="s">
        <v>687</v>
      </c>
      <c r="I29" t="s">
        <v>688</v>
      </c>
      <c r="J29" t="s">
        <v>689</v>
      </c>
      <c r="K29" t="s">
        <v>690</v>
      </c>
    </row>
    <row r="30" spans="2:11">
      <c r="B30">
        <v>26</v>
      </c>
      <c r="C30" s="77" t="s">
        <v>545</v>
      </c>
      <c r="D30" t="s">
        <v>691</v>
      </c>
      <c r="E30" t="s">
        <v>639</v>
      </c>
      <c r="F30" t="s">
        <v>692</v>
      </c>
      <c r="G30" t="s">
        <v>402</v>
      </c>
      <c r="H30" t="s">
        <v>402</v>
      </c>
      <c r="I30" t="s">
        <v>693</v>
      </c>
      <c r="J30" t="s">
        <v>694</v>
      </c>
      <c r="K30" t="s">
        <v>695</v>
      </c>
    </row>
    <row r="31" spans="2:11">
      <c r="B31">
        <v>27</v>
      </c>
      <c r="C31" s="77" t="s">
        <v>551</v>
      </c>
      <c r="D31" t="s">
        <v>696</v>
      </c>
      <c r="E31" t="s">
        <v>697</v>
      </c>
      <c r="F31" t="s">
        <v>698</v>
      </c>
      <c r="G31" t="s">
        <v>699</v>
      </c>
      <c r="H31" t="s">
        <v>402</v>
      </c>
      <c r="I31" t="s">
        <v>659</v>
      </c>
      <c r="J31" t="s">
        <v>700</v>
      </c>
      <c r="K31" t="s">
        <v>701</v>
      </c>
    </row>
    <row r="32" spans="2:11">
      <c r="B32">
        <v>28</v>
      </c>
      <c r="C32" s="77" t="s">
        <v>552</v>
      </c>
      <c r="D32" t="s">
        <v>702</v>
      </c>
      <c r="E32" t="s">
        <v>703</v>
      </c>
      <c r="F32" t="s">
        <v>704</v>
      </c>
      <c r="G32" t="s">
        <v>402</v>
      </c>
      <c r="H32" t="s">
        <v>705</v>
      </c>
      <c r="I32" t="s">
        <v>612</v>
      </c>
      <c r="J32" t="s">
        <v>591</v>
      </c>
      <c r="K32" t="s">
        <v>706</v>
      </c>
    </row>
    <row r="33" spans="2:11">
      <c r="B33">
        <v>29</v>
      </c>
      <c r="C33" s="77" t="s">
        <v>553</v>
      </c>
      <c r="D33" t="s">
        <v>707</v>
      </c>
      <c r="E33" t="s">
        <v>708</v>
      </c>
      <c r="F33" t="s">
        <v>709</v>
      </c>
      <c r="G33" t="s">
        <v>402</v>
      </c>
      <c r="H33" t="s">
        <v>710</v>
      </c>
      <c r="I33" t="s">
        <v>711</v>
      </c>
      <c r="J33" t="s">
        <v>712</v>
      </c>
      <c r="K33" t="s">
        <v>713</v>
      </c>
    </row>
    <row r="34" spans="2:11">
      <c r="B34">
        <v>30</v>
      </c>
      <c r="C34" s="77" t="s">
        <v>554</v>
      </c>
      <c r="D34" t="s">
        <v>707</v>
      </c>
      <c r="E34" t="s">
        <v>708</v>
      </c>
      <c r="F34" t="s">
        <v>714</v>
      </c>
      <c r="G34" t="s">
        <v>402</v>
      </c>
      <c r="H34" t="s">
        <v>715</v>
      </c>
      <c r="I34" t="s">
        <v>716</v>
      </c>
      <c r="J34" t="s">
        <v>633</v>
      </c>
      <c r="K34" t="s">
        <v>717</v>
      </c>
    </row>
    <row r="35" spans="2:11">
      <c r="B35">
        <v>31</v>
      </c>
      <c r="C35" s="77" t="s">
        <v>555</v>
      </c>
      <c r="D35" t="s">
        <v>707</v>
      </c>
      <c r="E35" t="s">
        <v>708</v>
      </c>
      <c r="F35" t="s">
        <v>718</v>
      </c>
      <c r="G35" t="s">
        <v>402</v>
      </c>
      <c r="H35" t="s">
        <v>719</v>
      </c>
      <c r="I35" t="s">
        <v>720</v>
      </c>
      <c r="J35" t="s">
        <v>674</v>
      </c>
      <c r="K35" t="s">
        <v>717</v>
      </c>
    </row>
    <row r="36" spans="2:11">
      <c r="B36">
        <v>32</v>
      </c>
      <c r="C36" s="77" t="s">
        <v>556</v>
      </c>
      <c r="D36" t="s">
        <v>707</v>
      </c>
      <c r="E36" t="s">
        <v>708</v>
      </c>
      <c r="F36" t="s">
        <v>721</v>
      </c>
      <c r="G36" t="s">
        <v>402</v>
      </c>
      <c r="H36" t="s">
        <v>722</v>
      </c>
      <c r="I36" t="s">
        <v>723</v>
      </c>
      <c r="J36" t="s">
        <v>592</v>
      </c>
      <c r="K36" t="s">
        <v>717</v>
      </c>
    </row>
    <row r="37" spans="2:11">
      <c r="B37">
        <v>33</v>
      </c>
      <c r="C37" s="77" t="s">
        <v>557</v>
      </c>
      <c r="D37" t="s">
        <v>724</v>
      </c>
      <c r="E37" t="s">
        <v>725</v>
      </c>
      <c r="F37" t="s">
        <v>726</v>
      </c>
      <c r="G37" t="s">
        <v>402</v>
      </c>
      <c r="H37" t="s">
        <v>727</v>
      </c>
      <c r="I37" t="s">
        <v>728</v>
      </c>
      <c r="J37" t="s">
        <v>729</v>
      </c>
      <c r="K37" t="s">
        <v>730</v>
      </c>
    </row>
    <row r="38" spans="2:11">
      <c r="B38">
        <v>34</v>
      </c>
      <c r="C38" s="77" t="s">
        <v>545</v>
      </c>
      <c r="D38" t="s">
        <v>731</v>
      </c>
      <c r="E38" t="s">
        <v>732</v>
      </c>
      <c r="F38" t="s">
        <v>733</v>
      </c>
      <c r="G38" t="s">
        <v>734</v>
      </c>
      <c r="H38" t="s">
        <v>575</v>
      </c>
      <c r="I38" t="s">
        <v>735</v>
      </c>
      <c r="J38" t="s">
        <v>734</v>
      </c>
      <c r="K38" t="s">
        <v>736</v>
      </c>
    </row>
    <row r="39" spans="2:11">
      <c r="B39">
        <v>35</v>
      </c>
      <c r="C39" s="77" t="s">
        <v>545</v>
      </c>
      <c r="D39" t="s">
        <v>731</v>
      </c>
      <c r="E39" t="s">
        <v>732</v>
      </c>
      <c r="F39" t="s">
        <v>737</v>
      </c>
      <c r="G39" t="s">
        <v>689</v>
      </c>
      <c r="H39" t="s">
        <v>738</v>
      </c>
      <c r="I39" t="s">
        <v>735</v>
      </c>
      <c r="J39" t="s">
        <v>734</v>
      </c>
      <c r="K39" t="s">
        <v>736</v>
      </c>
    </row>
    <row r="40" spans="2:11">
      <c r="B40">
        <v>36</v>
      </c>
      <c r="C40" s="77" t="s">
        <v>558</v>
      </c>
      <c r="D40" t="s">
        <v>739</v>
      </c>
      <c r="E40" t="s">
        <v>740</v>
      </c>
      <c r="F40" t="s">
        <v>741</v>
      </c>
      <c r="G40" t="s">
        <v>565</v>
      </c>
      <c r="H40" t="s">
        <v>402</v>
      </c>
      <c r="I40" t="s">
        <v>402</v>
      </c>
      <c r="J40" t="s">
        <v>402</v>
      </c>
      <c r="K40" t="s">
        <v>742</v>
      </c>
    </row>
    <row r="41" spans="2:11">
      <c r="B41">
        <v>37</v>
      </c>
      <c r="C41" s="77" t="s">
        <v>558</v>
      </c>
      <c r="D41" t="s">
        <v>739</v>
      </c>
      <c r="E41" t="s">
        <v>740</v>
      </c>
      <c r="F41" t="s">
        <v>741</v>
      </c>
      <c r="G41" t="s">
        <v>743</v>
      </c>
      <c r="H41" t="s">
        <v>402</v>
      </c>
      <c r="I41" t="s">
        <v>402</v>
      </c>
      <c r="J41" t="s">
        <v>402</v>
      </c>
      <c r="K41" t="s">
        <v>742</v>
      </c>
    </row>
    <row r="42" spans="2:11">
      <c r="B42">
        <v>38</v>
      </c>
      <c r="C42" s="77" t="s">
        <v>558</v>
      </c>
      <c r="D42" t="s">
        <v>739</v>
      </c>
      <c r="E42" t="s">
        <v>740</v>
      </c>
      <c r="F42" t="s">
        <v>744</v>
      </c>
      <c r="G42" t="s">
        <v>745</v>
      </c>
      <c r="H42" t="s">
        <v>402</v>
      </c>
      <c r="I42" t="s">
        <v>402</v>
      </c>
      <c r="J42" t="s">
        <v>402</v>
      </c>
      <c r="K42" t="s">
        <v>746</v>
      </c>
    </row>
    <row r="43" spans="2:11">
      <c r="B43">
        <v>39</v>
      </c>
      <c r="C43" s="77" t="s">
        <v>558</v>
      </c>
      <c r="D43" t="s">
        <v>739</v>
      </c>
      <c r="E43" t="s">
        <v>740</v>
      </c>
      <c r="F43" t="s">
        <v>747</v>
      </c>
      <c r="G43" t="s">
        <v>748</v>
      </c>
      <c r="H43" t="s">
        <v>402</v>
      </c>
      <c r="I43" t="s">
        <v>402</v>
      </c>
      <c r="J43" t="s">
        <v>402</v>
      </c>
      <c r="K43" t="s">
        <v>746</v>
      </c>
    </row>
    <row r="44" spans="2:11">
      <c r="B44">
        <v>40</v>
      </c>
      <c r="C44" s="77" t="s">
        <v>559</v>
      </c>
      <c r="D44" t="s">
        <v>749</v>
      </c>
      <c r="E44" t="s">
        <v>750</v>
      </c>
      <c r="F44" t="s">
        <v>751</v>
      </c>
      <c r="G44" t="s">
        <v>593</v>
      </c>
      <c r="H44" t="s">
        <v>712</v>
      </c>
      <c r="I44" t="s">
        <v>748</v>
      </c>
      <c r="J44" t="s">
        <v>645</v>
      </c>
      <c r="K44" t="s">
        <v>752</v>
      </c>
    </row>
    <row r="45" spans="2:11">
      <c r="B45">
        <v>41</v>
      </c>
      <c r="C45" s="77" t="s">
        <v>547</v>
      </c>
      <c r="D45" t="s">
        <v>753</v>
      </c>
      <c r="E45" t="s">
        <v>754</v>
      </c>
      <c r="F45" t="s">
        <v>755</v>
      </c>
      <c r="G45" t="s">
        <v>611</v>
      </c>
      <c r="H45" t="s">
        <v>729</v>
      </c>
      <c r="I45" t="s">
        <v>682</v>
      </c>
      <c r="J45" t="s">
        <v>756</v>
      </c>
      <c r="K45" t="s">
        <v>757</v>
      </c>
    </row>
    <row r="46" spans="2:11">
      <c r="B46">
        <v>42</v>
      </c>
      <c r="C46" s="77" t="s">
        <v>560</v>
      </c>
      <c r="D46" t="s">
        <v>758</v>
      </c>
      <c r="E46" t="s">
        <v>759</v>
      </c>
      <c r="F46" t="s">
        <v>760</v>
      </c>
      <c r="G46" t="s">
        <v>699</v>
      </c>
      <c r="H46" t="s">
        <v>570</v>
      </c>
      <c r="I46" t="s">
        <v>402</v>
      </c>
      <c r="J46" t="s">
        <v>402</v>
      </c>
      <c r="K46" t="s">
        <v>761</v>
      </c>
    </row>
    <row r="47" spans="2:11">
      <c r="B47">
        <v>43</v>
      </c>
      <c r="C47" s="77" t="s">
        <v>561</v>
      </c>
      <c r="D47" t="s">
        <v>762</v>
      </c>
      <c r="E47" t="s">
        <v>763</v>
      </c>
      <c r="F47" t="s">
        <v>764</v>
      </c>
      <c r="G47" t="s">
        <v>765</v>
      </c>
      <c r="H47" t="s">
        <v>734</v>
      </c>
      <c r="I47" t="s">
        <v>402</v>
      </c>
      <c r="J47" t="s">
        <v>402</v>
      </c>
      <c r="K47" t="s">
        <v>766</v>
      </c>
    </row>
    <row r="48" spans="2:11">
      <c r="B48">
        <v>44</v>
      </c>
      <c r="C48" s="77" t="s">
        <v>561</v>
      </c>
      <c r="D48" t="s">
        <v>767</v>
      </c>
      <c r="E48" t="s">
        <v>768</v>
      </c>
      <c r="F48" t="s">
        <v>764</v>
      </c>
      <c r="G48" t="s">
        <v>765</v>
      </c>
      <c r="H48" t="s">
        <v>402</v>
      </c>
      <c r="I48" t="s">
        <v>402</v>
      </c>
      <c r="J48" t="s">
        <v>402</v>
      </c>
      <c r="K48" t="s">
        <v>769</v>
      </c>
    </row>
    <row r="49" spans="2:11">
      <c r="B49">
        <v>45</v>
      </c>
      <c r="C49" s="77" t="s">
        <v>548</v>
      </c>
      <c r="D49" t="s">
        <v>767</v>
      </c>
      <c r="E49" t="s">
        <v>770</v>
      </c>
      <c r="F49" t="s">
        <v>771</v>
      </c>
      <c r="G49" t="s">
        <v>738</v>
      </c>
      <c r="H49" t="s">
        <v>402</v>
      </c>
      <c r="I49" t="s">
        <v>402</v>
      </c>
      <c r="J49" t="s">
        <v>402</v>
      </c>
      <c r="K49" t="s">
        <v>772</v>
      </c>
    </row>
    <row r="53" spans="2:11">
      <c r="B53" t="s">
        <v>781</v>
      </c>
    </row>
    <row r="54" spans="2:11">
      <c r="B54" t="s">
        <v>782</v>
      </c>
    </row>
    <row r="55" spans="2:11">
      <c r="B55" t="s">
        <v>783</v>
      </c>
    </row>
    <row r="56" spans="2:11">
      <c r="B56" t="s">
        <v>784</v>
      </c>
    </row>
    <row r="57" spans="2:11">
      <c r="B57" t="s">
        <v>785</v>
      </c>
    </row>
    <row r="58" spans="2:11">
      <c r="B58" t="s">
        <v>786</v>
      </c>
    </row>
    <row r="59" spans="2:11">
      <c r="B59" t="s">
        <v>787</v>
      </c>
    </row>
    <row r="60" spans="2:11">
      <c r="B60" t="s">
        <v>788</v>
      </c>
    </row>
    <row r="61" spans="2:11">
      <c r="B61" t="s">
        <v>789</v>
      </c>
    </row>
    <row r="62" spans="2:11">
      <c r="B62" t="s">
        <v>790</v>
      </c>
    </row>
    <row r="63" spans="2:11">
      <c r="B63" t="s">
        <v>791</v>
      </c>
    </row>
    <row r="65" spans="2:2">
      <c r="B65" t="s">
        <v>792</v>
      </c>
    </row>
    <row r="66" spans="2:2">
      <c r="B66" t="s">
        <v>793</v>
      </c>
    </row>
  </sheetData>
  <mergeCells count="8">
    <mergeCell ref="F2:F3"/>
    <mergeCell ref="G2:G3"/>
    <mergeCell ref="H2:J2"/>
    <mergeCell ref="K2:N3"/>
    <mergeCell ref="B2:B3"/>
    <mergeCell ref="C2:C3"/>
    <mergeCell ref="D2:D3"/>
    <mergeCell ref="E2:E3"/>
  </mergeCells>
  <phoneticPr fontId="2" type="noConversion"/>
  <pageMargins left="0.75" right="0.75" top="1" bottom="1" header="0.5" footer="0.5"/>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A1:L60"/>
  <sheetViews>
    <sheetView showGridLines="0" view="pageLayout" zoomScaleSheetLayoutView="100" workbookViewId="0"/>
  </sheetViews>
  <sheetFormatPr baseColWidth="10" defaultColWidth="8.83203125" defaultRowHeight="12" x14ac:dyDescent="0"/>
  <cols>
    <col min="1" max="1" width="2" customWidth="1"/>
    <col min="3" max="3" width="12.6640625" customWidth="1"/>
    <col min="4" max="4" width="14" customWidth="1"/>
    <col min="5" max="5" width="3.33203125" customWidth="1"/>
    <col min="6" max="6" width="10.5" customWidth="1"/>
    <col min="9" max="9" width="2.5" customWidth="1"/>
    <col min="11" max="11" width="1.5" customWidth="1"/>
  </cols>
  <sheetData>
    <row r="1" spans="1:1">
      <c r="A1" s="14" t="s">
        <v>952</v>
      </c>
    </row>
    <row r="2" spans="1:1">
      <c r="A2" s="14"/>
    </row>
    <row r="3" spans="1:1">
      <c r="A3" s="14"/>
    </row>
    <row r="4" spans="1:1">
      <c r="A4" s="14"/>
    </row>
    <row r="5" spans="1:1">
      <c r="A5" s="14"/>
    </row>
    <row r="6" spans="1:1">
      <c r="A6" s="14"/>
    </row>
    <row r="7" spans="1:1">
      <c r="A7" s="14"/>
    </row>
    <row r="8" spans="1:1">
      <c r="A8" s="14"/>
    </row>
    <row r="9" spans="1:1">
      <c r="A9" s="14"/>
    </row>
    <row r="10" spans="1:1">
      <c r="A10" s="14"/>
    </row>
    <row r="11" spans="1:1">
      <c r="A11" s="14"/>
    </row>
    <row r="12" spans="1:1">
      <c r="A12" s="14"/>
    </row>
    <row r="13" spans="1:1">
      <c r="A13" s="14"/>
    </row>
    <row r="14" spans="1:1">
      <c r="A14" s="14"/>
    </row>
    <row r="15" spans="1:1">
      <c r="A15" s="14"/>
    </row>
    <row r="16" spans="1:1">
      <c r="A16" s="14"/>
    </row>
    <row r="17" spans="1:2">
      <c r="A17" s="14"/>
    </row>
    <row r="18" spans="1:2">
      <c r="A18" s="14"/>
    </row>
    <row r="19" spans="1:2">
      <c r="A19" s="14"/>
    </row>
    <row r="20" spans="1:2">
      <c r="A20" s="14"/>
    </row>
    <row r="21" spans="1:2">
      <c r="A21" s="14"/>
    </row>
    <row r="22" spans="1:2">
      <c r="A22" s="14"/>
    </row>
    <row r="23" spans="1:2">
      <c r="A23" s="14"/>
    </row>
    <row r="24" spans="1:2">
      <c r="A24" s="14"/>
    </row>
    <row r="25" spans="1:2">
      <c r="A25" s="14"/>
    </row>
    <row r="26" spans="1:2">
      <c r="A26" s="14"/>
    </row>
    <row r="27" spans="1:2">
      <c r="A27" s="14"/>
    </row>
    <row r="28" spans="1:2">
      <c r="A28" s="14"/>
    </row>
    <row r="29" spans="1:2">
      <c r="A29" s="14"/>
    </row>
    <row r="30" spans="1:2">
      <c r="A30" s="14"/>
    </row>
    <row r="31" spans="1:2">
      <c r="A31" s="14"/>
    </row>
    <row r="32" spans="1:2">
      <c r="A32" s="14"/>
      <c r="B32" t="s">
        <v>805</v>
      </c>
    </row>
    <row r="33" spans="1:2">
      <c r="A33" s="14"/>
      <c r="B33" t="s">
        <v>806</v>
      </c>
    </row>
    <row r="34" spans="1:2">
      <c r="A34" s="14"/>
      <c r="B34" t="s">
        <v>807</v>
      </c>
    </row>
    <row r="35" spans="1:2">
      <c r="A35" s="14"/>
      <c r="B35" t="s">
        <v>808</v>
      </c>
    </row>
    <row r="36" spans="1:2">
      <c r="A36" s="14"/>
      <c r="B36" t="s">
        <v>809</v>
      </c>
    </row>
    <row r="37" spans="1:2">
      <c r="A37" s="14"/>
      <c r="B37" t="s">
        <v>956</v>
      </c>
    </row>
    <row r="38" spans="1:2">
      <c r="A38" s="14"/>
      <c r="B38" t="s">
        <v>953</v>
      </c>
    </row>
    <row r="39" spans="1:2">
      <c r="A39" s="14"/>
      <c r="B39" t="s">
        <v>957</v>
      </c>
    </row>
    <row r="40" spans="1:2">
      <c r="A40" s="14"/>
      <c r="B40" t="s">
        <v>954</v>
      </c>
    </row>
    <row r="41" spans="1:2">
      <c r="B41" t="s">
        <v>305</v>
      </c>
    </row>
    <row r="42" spans="1:2">
      <c r="B42" t="s">
        <v>955</v>
      </c>
    </row>
    <row r="43" spans="1:2">
      <c r="B43" t="s">
        <v>958</v>
      </c>
    </row>
    <row r="44" spans="1:2">
      <c r="B44" t="s">
        <v>959</v>
      </c>
    </row>
    <row r="45" spans="1:2">
      <c r="B45" t="s">
        <v>960</v>
      </c>
    </row>
    <row r="47" spans="1:2">
      <c r="B47" s="81"/>
    </row>
    <row r="51" spans="3:12">
      <c r="C51" s="7" t="s">
        <v>804</v>
      </c>
      <c r="D51" s="8" t="s">
        <v>944</v>
      </c>
      <c r="E51" s="7"/>
      <c r="F51" s="7" t="s">
        <v>940</v>
      </c>
      <c r="G51" s="7" t="s">
        <v>941</v>
      </c>
      <c r="H51" s="7" t="s">
        <v>942</v>
      </c>
      <c r="I51" s="7"/>
      <c r="J51" s="8" t="s">
        <v>943</v>
      </c>
      <c r="L51" t="s">
        <v>59</v>
      </c>
    </row>
    <row r="52" spans="3:12">
      <c r="D52" s="1"/>
      <c r="J52" s="1"/>
    </row>
    <row r="53" spans="3:12">
      <c r="C53" t="s">
        <v>945</v>
      </c>
      <c r="D53" s="11">
        <f>(F53/F$60+G53/G$60+H53/H$60)*100/3</f>
        <v>3.2408602150537629</v>
      </c>
      <c r="F53">
        <v>3.8</v>
      </c>
      <c r="G53">
        <v>3.1</v>
      </c>
      <c r="H53">
        <v>2.8</v>
      </c>
      <c r="J53">
        <v>2.2999999999999998</v>
      </c>
      <c r="L53" s="11">
        <f>D53-J53</f>
        <v>0.94086021505376305</v>
      </c>
    </row>
    <row r="54" spans="3:12">
      <c r="C54" t="s">
        <v>946</v>
      </c>
      <c r="D54" s="11">
        <f t="shared" ref="D54:D59" si="0">(F54/F$60+G54/G$60+H54/H$60)*100/3</f>
        <v>10.494354838709675</v>
      </c>
      <c r="F54">
        <v>11</v>
      </c>
      <c r="G54">
        <v>10.1</v>
      </c>
      <c r="H54">
        <v>10.3</v>
      </c>
      <c r="J54">
        <v>10.7</v>
      </c>
      <c r="L54" s="11">
        <f t="shared" ref="L54:L59" si="1">D54-J54</f>
        <v>-0.20564516129032384</v>
      </c>
    </row>
    <row r="55" spans="3:12">
      <c r="C55" t="s">
        <v>947</v>
      </c>
      <c r="D55" s="11">
        <f t="shared" si="0"/>
        <v>19.723118279569892</v>
      </c>
      <c r="F55">
        <v>17.899999999999999</v>
      </c>
      <c r="G55">
        <v>20.100000000000001</v>
      </c>
      <c r="H55">
        <v>21</v>
      </c>
      <c r="J55">
        <v>21.1</v>
      </c>
      <c r="L55" s="11">
        <f t="shared" si="1"/>
        <v>-1.3768817204301094</v>
      </c>
    </row>
    <row r="56" spans="3:12">
      <c r="C56" t="s">
        <v>948</v>
      </c>
      <c r="D56" s="11">
        <f t="shared" si="0"/>
        <v>27.578494623655914</v>
      </c>
      <c r="F56">
        <v>24.2</v>
      </c>
      <c r="G56">
        <v>29.1</v>
      </c>
      <c r="H56">
        <v>29.2</v>
      </c>
      <c r="J56">
        <v>26.9</v>
      </c>
      <c r="L56" s="11">
        <f t="shared" si="1"/>
        <v>0.67849462365591506</v>
      </c>
    </row>
    <row r="57" spans="3:12">
      <c r="C57" t="s">
        <v>949</v>
      </c>
      <c r="D57" s="11">
        <f t="shared" si="0"/>
        <v>25.303494623655919</v>
      </c>
      <c r="F57">
        <v>23.8</v>
      </c>
      <c r="G57">
        <v>25.8</v>
      </c>
      <c r="H57">
        <v>26.1</v>
      </c>
      <c r="J57">
        <v>25.8</v>
      </c>
      <c r="L57" s="11">
        <f t="shared" si="1"/>
        <v>-0.49650537634408209</v>
      </c>
    </row>
    <row r="58" spans="3:12">
      <c r="C58" t="s">
        <v>951</v>
      </c>
      <c r="D58" s="11">
        <f t="shared" si="0"/>
        <v>11.490860215053763</v>
      </c>
      <c r="F58">
        <v>14.9</v>
      </c>
      <c r="G58">
        <v>10.5</v>
      </c>
      <c r="H58">
        <v>9</v>
      </c>
      <c r="J58">
        <v>11.5</v>
      </c>
      <c r="L58" s="11">
        <f t="shared" si="1"/>
        <v>-9.1397849462371283E-3</v>
      </c>
    </row>
    <row r="59" spans="3:12">
      <c r="C59" t="s">
        <v>950</v>
      </c>
      <c r="D59" s="11">
        <f t="shared" si="0"/>
        <v>2.1688172043010749</v>
      </c>
      <c r="F59">
        <v>4.4000000000000004</v>
      </c>
      <c r="G59">
        <v>1.3</v>
      </c>
      <c r="H59">
        <v>0.8</v>
      </c>
      <c r="J59">
        <v>1.7</v>
      </c>
      <c r="L59" s="11">
        <f t="shared" si="1"/>
        <v>0.46881720430107499</v>
      </c>
    </row>
    <row r="60" spans="3:12">
      <c r="D60" s="11">
        <f>SUM(D53:D59)</f>
        <v>100</v>
      </c>
      <c r="F60" s="11">
        <f>SUM(F53:F59)</f>
        <v>100.00000000000001</v>
      </c>
      <c r="G60" s="11">
        <f>SUM(G53:G59)</f>
        <v>100</v>
      </c>
      <c r="H60" s="11">
        <f>SUM(H53:H59)</f>
        <v>99.2</v>
      </c>
      <c r="J60" s="11">
        <f>SUM(J53:J59)</f>
        <v>100</v>
      </c>
      <c r="L60" s="11">
        <f>SUM(L53:L59)</f>
        <v>6.6613381477509392E-16</v>
      </c>
    </row>
  </sheetData>
  <phoneticPr fontId="2" type="noConversion"/>
  <pageMargins left="0.25" right="0.25" top="0.75" bottom="0.75" header="0.3" footer="0.3"/>
  <pageSetup paperSize="9" orientation="portrait"/>
  <drawing r:id="rId1"/>
  <extLst>
    <ext xmlns:mx="http://schemas.microsoft.com/office/mac/excel/2008/main" uri="{64002731-A6B0-56B0-2670-7721B7C09600}">
      <mx:PLV Mode="1"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A1:X39"/>
  <sheetViews>
    <sheetView showGridLines="0" workbookViewId="0"/>
  </sheetViews>
  <sheetFormatPr baseColWidth="10" defaultColWidth="8.83203125" defaultRowHeight="12" x14ac:dyDescent="0"/>
  <cols>
    <col min="5" max="5" width="13.33203125" customWidth="1"/>
    <col min="8" max="8" width="10.33203125" customWidth="1"/>
    <col min="9" max="9" width="7.1640625" customWidth="1"/>
    <col min="10" max="10" width="7.33203125" customWidth="1"/>
    <col min="11" max="11" width="10.33203125" customWidth="1"/>
    <col min="12" max="12" width="6.83203125" customWidth="1"/>
    <col min="13" max="13" width="7.33203125" customWidth="1"/>
    <col min="14" max="14" width="10.1640625" customWidth="1"/>
    <col min="15" max="15" width="7.33203125" customWidth="1"/>
    <col min="16" max="16" width="7" customWidth="1"/>
    <col min="17" max="17" width="10" customWidth="1"/>
    <col min="18" max="18" width="14.1640625" customWidth="1"/>
    <col min="22" max="22" width="10.6640625" customWidth="1"/>
  </cols>
  <sheetData>
    <row r="1" spans="1:11" ht="15.75" customHeight="1">
      <c r="A1" s="33" t="s">
        <v>965</v>
      </c>
      <c r="B1" s="32"/>
      <c r="C1" s="32"/>
      <c r="D1" s="32"/>
      <c r="E1" s="32"/>
      <c r="F1" s="32"/>
      <c r="G1" s="32"/>
      <c r="H1" s="32"/>
      <c r="I1" s="32"/>
      <c r="J1" s="32"/>
    </row>
    <row r="2" spans="1:11" ht="12.75" customHeight="1">
      <c r="B2" s="32"/>
      <c r="C2" s="32"/>
      <c r="D2" s="32"/>
      <c r="E2" s="32"/>
      <c r="F2" s="32"/>
      <c r="G2" s="32"/>
      <c r="H2" s="32"/>
      <c r="I2" s="32"/>
      <c r="J2" s="32"/>
      <c r="K2" s="32"/>
    </row>
    <row r="3" spans="1:11" ht="12.75" customHeight="1">
      <c r="B3" s="32"/>
      <c r="C3" s="32"/>
      <c r="D3" s="32"/>
      <c r="E3" s="32"/>
      <c r="F3" s="32"/>
      <c r="G3" s="32"/>
      <c r="H3" s="32"/>
      <c r="I3" s="32"/>
      <c r="J3" s="32"/>
      <c r="K3" s="32"/>
    </row>
    <row r="4" spans="1:11" ht="12.75" customHeight="1">
      <c r="B4" s="32"/>
      <c r="C4" s="32"/>
      <c r="D4" s="32"/>
      <c r="E4" s="32"/>
      <c r="F4" s="32"/>
      <c r="G4" s="32"/>
      <c r="H4" s="32"/>
      <c r="I4" s="32"/>
      <c r="J4" s="32"/>
      <c r="K4" s="32"/>
    </row>
    <row r="5" spans="1:11" ht="12.75" customHeight="1">
      <c r="B5" s="32"/>
      <c r="C5" s="32"/>
      <c r="D5" s="32"/>
      <c r="E5" s="32"/>
      <c r="F5" s="32"/>
      <c r="G5" s="32"/>
      <c r="H5" s="32"/>
      <c r="I5" s="32"/>
      <c r="J5" s="32"/>
      <c r="K5" s="32"/>
    </row>
    <row r="6" spans="1:11" ht="12.75" customHeight="1">
      <c r="B6" s="32"/>
      <c r="C6" s="32"/>
      <c r="D6" s="32"/>
      <c r="E6" s="32"/>
      <c r="F6" s="32"/>
      <c r="G6" s="32"/>
      <c r="H6" s="32"/>
      <c r="I6" s="32"/>
      <c r="J6" s="32"/>
      <c r="K6" s="32"/>
    </row>
    <row r="7" spans="1:11" ht="12.75" customHeight="1">
      <c r="B7" s="32"/>
      <c r="C7" s="32"/>
      <c r="D7" s="32"/>
      <c r="E7" s="32"/>
      <c r="F7" s="32"/>
      <c r="G7" s="32"/>
      <c r="H7" s="32"/>
      <c r="I7" s="32"/>
      <c r="J7" s="32"/>
      <c r="K7" s="32"/>
    </row>
    <row r="8" spans="1:11" ht="12.75" customHeight="1">
      <c r="B8" s="32"/>
      <c r="C8" s="32"/>
      <c r="D8" s="32"/>
      <c r="E8" s="32"/>
      <c r="F8" s="32"/>
      <c r="G8" s="32"/>
      <c r="H8" s="32"/>
      <c r="I8" s="32"/>
      <c r="J8" s="32"/>
      <c r="K8" s="32"/>
    </row>
    <row r="9" spans="1:11" ht="12.75" customHeight="1">
      <c r="B9" s="32"/>
      <c r="C9" s="32"/>
      <c r="D9" s="32"/>
      <c r="E9" s="32"/>
      <c r="F9" s="32"/>
      <c r="G9" s="32"/>
      <c r="H9" s="32"/>
      <c r="I9" s="32"/>
      <c r="J9" s="32"/>
      <c r="K9" s="32"/>
    </row>
    <row r="10" spans="1:11" ht="12.75" customHeight="1">
      <c r="B10" s="32"/>
      <c r="C10" s="32"/>
      <c r="D10" s="32"/>
      <c r="E10" s="32"/>
      <c r="F10" s="32"/>
      <c r="G10" s="32"/>
      <c r="H10" s="32"/>
      <c r="I10" s="32"/>
      <c r="J10" s="32"/>
      <c r="K10" s="32"/>
    </row>
    <row r="11" spans="1:11" ht="12.75" customHeight="1">
      <c r="B11" s="32"/>
      <c r="C11" s="32"/>
      <c r="D11" s="32"/>
      <c r="E11" s="32"/>
      <c r="F11" s="32"/>
      <c r="G11" s="32"/>
      <c r="H11" s="32"/>
      <c r="I11" s="32"/>
      <c r="J11" s="32"/>
      <c r="K11" s="32"/>
    </row>
    <row r="12" spans="1:11" ht="12.75" customHeight="1">
      <c r="B12" s="32"/>
      <c r="C12" s="32"/>
      <c r="D12" s="32"/>
      <c r="E12" s="32"/>
      <c r="F12" s="32"/>
      <c r="G12" s="32"/>
      <c r="H12" s="32"/>
      <c r="I12" s="32"/>
      <c r="J12" s="32"/>
      <c r="K12" s="32"/>
    </row>
    <row r="13" spans="1:11" ht="12.75" customHeight="1">
      <c r="B13" s="32"/>
      <c r="C13" s="32"/>
      <c r="D13" s="32"/>
      <c r="E13" s="32"/>
      <c r="F13" s="32"/>
      <c r="G13" s="32"/>
      <c r="H13" s="32"/>
      <c r="I13" s="32"/>
      <c r="J13" s="32"/>
      <c r="K13" s="32"/>
    </row>
    <row r="14" spans="1:11" ht="12.75" customHeight="1">
      <c r="B14" s="32"/>
      <c r="C14" s="32"/>
      <c r="D14" s="32"/>
      <c r="E14" s="32"/>
      <c r="F14" s="32"/>
      <c r="G14" s="32"/>
      <c r="H14" s="32"/>
      <c r="I14" s="32"/>
      <c r="J14" s="32"/>
      <c r="K14" s="32"/>
    </row>
    <row r="15" spans="1:11" ht="12.75" customHeight="1">
      <c r="B15" s="32"/>
      <c r="C15" s="32"/>
      <c r="D15" s="32"/>
      <c r="E15" s="32"/>
      <c r="F15" s="32"/>
      <c r="G15" s="32"/>
      <c r="H15" s="32"/>
      <c r="I15" s="32"/>
      <c r="J15" s="32"/>
      <c r="K15" s="32"/>
    </row>
    <row r="16" spans="1:11" ht="12.75" customHeight="1">
      <c r="B16" s="32"/>
      <c r="C16" s="32"/>
      <c r="D16" s="32"/>
      <c r="E16" s="32"/>
      <c r="F16" s="32"/>
      <c r="G16" s="32"/>
      <c r="H16" s="32"/>
      <c r="I16" s="32"/>
      <c r="J16" s="32"/>
      <c r="K16" s="32"/>
    </row>
    <row r="17" spans="2:24" ht="12.75" customHeight="1">
      <c r="B17" s="32"/>
      <c r="C17" s="32"/>
      <c r="D17" s="32"/>
      <c r="E17" s="32"/>
      <c r="F17" s="32"/>
      <c r="G17" s="32"/>
      <c r="H17" s="32"/>
      <c r="I17" s="32"/>
      <c r="J17" s="32"/>
      <c r="K17" s="32"/>
    </row>
    <row r="18" spans="2:24" ht="12.75" customHeight="1">
      <c r="B18" s="32"/>
      <c r="C18" s="32"/>
      <c r="D18" s="32"/>
      <c r="E18" s="32"/>
      <c r="F18" s="32"/>
      <c r="G18" s="32"/>
      <c r="H18" s="32"/>
      <c r="I18" s="32"/>
      <c r="J18" s="32"/>
      <c r="K18" s="32"/>
    </row>
    <row r="19" spans="2:24" ht="12.75" customHeight="1">
      <c r="B19" s="32"/>
      <c r="C19" s="32"/>
      <c r="D19" s="32"/>
      <c r="E19" s="32"/>
      <c r="F19" s="32"/>
      <c r="G19" s="32"/>
      <c r="H19" s="32"/>
      <c r="I19" s="32"/>
      <c r="J19" s="32"/>
      <c r="K19" s="32"/>
    </row>
    <row r="20" spans="2:24" ht="12.75" customHeight="1">
      <c r="B20" s="32"/>
      <c r="C20" s="32"/>
      <c r="D20" s="32"/>
      <c r="E20" s="32"/>
      <c r="F20" s="32"/>
      <c r="G20" s="32"/>
      <c r="H20" s="32"/>
      <c r="I20" s="32"/>
      <c r="J20" s="32"/>
      <c r="K20" s="32"/>
    </row>
    <row r="21" spans="2:24" ht="12.75" customHeight="1">
      <c r="B21" s="32"/>
      <c r="C21" s="32"/>
      <c r="D21" s="32"/>
      <c r="E21" s="32"/>
      <c r="F21" s="32"/>
      <c r="G21" s="32"/>
      <c r="H21" s="32"/>
      <c r="I21" s="32"/>
      <c r="J21" s="32"/>
      <c r="K21" s="32"/>
    </row>
    <row r="22" spans="2:24" ht="12.75" customHeight="1">
      <c r="B22" s="32"/>
      <c r="C22" s="32"/>
      <c r="D22" s="32"/>
      <c r="E22" s="32"/>
      <c r="F22" s="32"/>
      <c r="G22" s="32"/>
      <c r="H22" s="32"/>
      <c r="I22" s="32"/>
      <c r="J22" s="32"/>
      <c r="K22" s="32"/>
    </row>
    <row r="23" spans="2:24" ht="12.75" customHeight="1">
      <c r="B23" s="32"/>
      <c r="C23" s="32"/>
      <c r="D23" s="32"/>
      <c r="E23" s="32"/>
      <c r="F23" s="32"/>
      <c r="G23" s="32"/>
      <c r="H23" s="32"/>
      <c r="I23" s="32"/>
      <c r="J23" s="32"/>
      <c r="K23" s="32"/>
    </row>
    <row r="24" spans="2:24" ht="12.75" customHeight="1">
      <c r="B24" s="32"/>
      <c r="C24" s="32"/>
      <c r="D24" s="32"/>
      <c r="E24" s="32"/>
      <c r="F24" s="32"/>
      <c r="G24" s="32"/>
      <c r="H24" s="32"/>
      <c r="I24" s="32"/>
      <c r="J24" s="32"/>
      <c r="K24" s="32"/>
    </row>
    <row r="25" spans="2:24" ht="12.75" customHeight="1">
      <c r="B25" s="32"/>
      <c r="C25" s="32"/>
      <c r="D25" s="32"/>
      <c r="E25" s="32"/>
      <c r="F25" s="32"/>
      <c r="G25" s="32"/>
      <c r="H25" s="32"/>
      <c r="I25" s="32"/>
      <c r="J25" s="32"/>
      <c r="K25" s="32"/>
    </row>
    <row r="26" spans="2:24" ht="12.75" customHeight="1">
      <c r="B26" s="32"/>
      <c r="C26" s="32"/>
      <c r="D26" s="32"/>
      <c r="E26" s="32"/>
      <c r="F26" s="32"/>
      <c r="G26" s="32"/>
      <c r="H26" s="32"/>
      <c r="I26" s="32"/>
      <c r="J26" s="32"/>
      <c r="K26" s="32"/>
    </row>
    <row r="27" spans="2:24" ht="12.75" customHeight="1">
      <c r="B27" t="s">
        <v>966</v>
      </c>
      <c r="C27" s="32"/>
      <c r="D27" s="32"/>
      <c r="E27" s="32"/>
      <c r="F27" s="32"/>
      <c r="G27" s="32"/>
      <c r="H27" s="32"/>
      <c r="I27" s="32"/>
      <c r="J27" s="32"/>
      <c r="K27" s="32"/>
    </row>
    <row r="28" spans="2:24" ht="12.75" customHeight="1">
      <c r="B28" t="s">
        <v>803</v>
      </c>
      <c r="C28" s="32"/>
      <c r="D28" s="32"/>
      <c r="E28" s="32"/>
      <c r="F28" s="32"/>
      <c r="G28" s="32"/>
      <c r="H28" s="32"/>
      <c r="I28" s="32"/>
      <c r="J28" s="32"/>
      <c r="K28" s="32"/>
    </row>
    <row r="29" spans="2:24" ht="12.75" customHeight="1">
      <c r="B29" t="s">
        <v>967</v>
      </c>
      <c r="C29" s="32"/>
      <c r="D29" s="32"/>
      <c r="E29" s="32"/>
      <c r="F29" s="32"/>
      <c r="G29" s="32"/>
      <c r="H29" s="32"/>
      <c r="I29" s="32"/>
      <c r="J29" s="32"/>
      <c r="K29" s="32"/>
    </row>
    <row r="30" spans="2:24" ht="12.75" customHeight="1">
      <c r="B30" s="32"/>
      <c r="C30" s="32"/>
      <c r="D30" s="32"/>
      <c r="E30" s="32"/>
      <c r="F30" s="32"/>
      <c r="G30" s="32"/>
      <c r="H30" s="32" t="s">
        <v>800</v>
      </c>
      <c r="I30" s="32"/>
      <c r="J30" s="32"/>
      <c r="K30" s="32" t="s">
        <v>545</v>
      </c>
      <c r="N30" s="32" t="s">
        <v>961</v>
      </c>
      <c r="U30" s="14" t="s">
        <v>59</v>
      </c>
    </row>
    <row r="31" spans="2:24">
      <c r="D31" s="8" t="s">
        <v>961</v>
      </c>
      <c r="E31" s="8" t="s">
        <v>802</v>
      </c>
      <c r="F31" s="8" t="s">
        <v>800</v>
      </c>
      <c r="G31" s="8" t="s">
        <v>545</v>
      </c>
      <c r="H31" s="8" t="s">
        <v>940</v>
      </c>
      <c r="I31" s="8" t="s">
        <v>941</v>
      </c>
      <c r="J31" s="8" t="s">
        <v>942</v>
      </c>
      <c r="K31" s="8" t="s">
        <v>940</v>
      </c>
      <c r="L31" s="8" t="s">
        <v>941</v>
      </c>
      <c r="M31" s="8" t="s">
        <v>942</v>
      </c>
      <c r="N31" s="8" t="s">
        <v>940</v>
      </c>
      <c r="O31" s="8" t="s">
        <v>941</v>
      </c>
      <c r="P31" s="8" t="s">
        <v>942</v>
      </c>
      <c r="Q31" s="8" t="s">
        <v>962</v>
      </c>
      <c r="R31" s="8" t="s">
        <v>943</v>
      </c>
      <c r="S31" s="8" t="s">
        <v>963</v>
      </c>
      <c r="T31" s="8" t="s">
        <v>964</v>
      </c>
      <c r="U31" s="8" t="s">
        <v>961</v>
      </c>
      <c r="V31" s="8" t="s">
        <v>550</v>
      </c>
      <c r="W31" s="8" t="s">
        <v>800</v>
      </c>
      <c r="X31" s="8" t="s">
        <v>545</v>
      </c>
    </row>
    <row r="32" spans="2:24">
      <c r="B32">
        <v>0</v>
      </c>
      <c r="C32" t="s">
        <v>794</v>
      </c>
      <c r="D32" s="11">
        <f>(N32/N$39+O32/O$39+P32/P$39)*100/3</f>
        <v>6.1709376042709367</v>
      </c>
      <c r="E32" s="11">
        <v>3.2408602150537629</v>
      </c>
      <c r="F32" s="11">
        <f>(H32/H$39+I32/I$39+J32/J$39)*100/3</f>
        <v>5.8618446841999736</v>
      </c>
      <c r="G32" s="11">
        <f>(K32/K$39+L32/L$39+M32/M$39)*100/3</f>
        <v>5.5292041292041292</v>
      </c>
      <c r="H32">
        <v>7.8</v>
      </c>
      <c r="I32">
        <v>4.3</v>
      </c>
      <c r="J32">
        <f>1.5+4</f>
        <v>5.5</v>
      </c>
      <c r="K32">
        <v>8</v>
      </c>
      <c r="L32">
        <v>4.2</v>
      </c>
      <c r="M32">
        <f>0.8+3.6</f>
        <v>4.4000000000000004</v>
      </c>
      <c r="N32">
        <v>8</v>
      </c>
      <c r="O32">
        <v>4.8</v>
      </c>
      <c r="P32">
        <f>1.3+4.4</f>
        <v>5.7</v>
      </c>
      <c r="Q32">
        <v>5.2</v>
      </c>
      <c r="R32">
        <v>2.2999999999999998</v>
      </c>
      <c r="S32">
        <v>4.8</v>
      </c>
      <c r="T32">
        <v>7.6</v>
      </c>
      <c r="U32" s="11">
        <f>D32-Q32</f>
        <v>0.97093760427093656</v>
      </c>
      <c r="V32" s="11">
        <f>E32-R32</f>
        <v>0.94086021505376305</v>
      </c>
      <c r="W32" s="11">
        <f>F32-S32</f>
        <v>1.0618446841999738</v>
      </c>
      <c r="X32" s="11">
        <f>G32-T32</f>
        <v>-2.0707958707958705</v>
      </c>
    </row>
    <row r="33" spans="2:24">
      <c r="B33">
        <v>1</v>
      </c>
      <c r="C33" t="s">
        <v>795</v>
      </c>
      <c r="D33" s="11">
        <f t="shared" ref="D33:D38" si="0">(N33/N$39+O33/O$39+P33/P$39)*100/3</f>
        <v>13.442676009342676</v>
      </c>
      <c r="E33" s="11">
        <v>10.494354838709675</v>
      </c>
      <c r="F33" s="11">
        <f t="shared" ref="F33:F38" si="1">(H33/H$39+I33/I$39+J33/J$39)*100/3</f>
        <v>11.958123135767847</v>
      </c>
      <c r="G33" s="11">
        <f t="shared" ref="G33:G38" si="2">(K33/K$39+L33/L$39+M33/M$39)*100/3</f>
        <v>14.723276723276724</v>
      </c>
      <c r="H33">
        <v>14</v>
      </c>
      <c r="I33">
        <v>10.7</v>
      </c>
      <c r="J33">
        <v>11.2</v>
      </c>
      <c r="K33">
        <v>17.899999999999999</v>
      </c>
      <c r="L33">
        <v>14</v>
      </c>
      <c r="M33">
        <v>12.3</v>
      </c>
      <c r="N33">
        <v>15</v>
      </c>
      <c r="O33">
        <v>13</v>
      </c>
      <c r="P33">
        <v>12.3</v>
      </c>
      <c r="Q33">
        <v>14</v>
      </c>
      <c r="R33">
        <v>10.7</v>
      </c>
      <c r="S33">
        <v>11.9</v>
      </c>
      <c r="T33">
        <v>16.8</v>
      </c>
      <c r="U33" s="11">
        <f t="shared" ref="U33:U38" si="3">D33-Q33</f>
        <v>-0.55732399065732352</v>
      </c>
      <c r="V33" s="11">
        <f t="shared" ref="V33:V38" si="4">E33-R33</f>
        <v>-0.20564516129032384</v>
      </c>
      <c r="W33" s="11">
        <f t="shared" ref="W33:W38" si="5">F33-S33</f>
        <v>5.812313576784689E-2</v>
      </c>
      <c r="X33" s="11">
        <f t="shared" ref="X33:X38" si="6">G33-T33</f>
        <v>-2.0767232767232766</v>
      </c>
    </row>
    <row r="34" spans="2:24">
      <c r="B34">
        <v>2</v>
      </c>
      <c r="C34" t="s">
        <v>797</v>
      </c>
      <c r="D34" s="11">
        <f t="shared" si="0"/>
        <v>23.51568234901568</v>
      </c>
      <c r="E34" s="11">
        <v>19.723118279569892</v>
      </c>
      <c r="F34" s="11">
        <f t="shared" si="1"/>
        <v>23.017446470540282</v>
      </c>
      <c r="G34" s="11">
        <f t="shared" si="2"/>
        <v>25.94961704961705</v>
      </c>
      <c r="H34">
        <v>23.2</v>
      </c>
      <c r="I34">
        <v>22.4</v>
      </c>
      <c r="J34">
        <v>23.5</v>
      </c>
      <c r="K34">
        <v>26.3</v>
      </c>
      <c r="L34">
        <v>26.7</v>
      </c>
      <c r="M34">
        <v>24.9</v>
      </c>
      <c r="N34">
        <v>22.5</v>
      </c>
      <c r="O34">
        <v>24.5</v>
      </c>
      <c r="P34">
        <v>23.5</v>
      </c>
      <c r="Q34">
        <v>24.1</v>
      </c>
      <c r="R34">
        <v>21.1</v>
      </c>
      <c r="S34">
        <v>21.8</v>
      </c>
      <c r="T34">
        <v>24.2</v>
      </c>
      <c r="U34" s="11">
        <f t="shared" si="3"/>
        <v>-0.58431765098432109</v>
      </c>
      <c r="V34" s="11">
        <f t="shared" si="4"/>
        <v>-1.3768817204301094</v>
      </c>
      <c r="W34" s="11">
        <f t="shared" si="5"/>
        <v>1.2174464705402812</v>
      </c>
      <c r="X34" s="11">
        <f t="shared" si="6"/>
        <v>1.7496170496170507</v>
      </c>
    </row>
    <row r="35" spans="2:24">
      <c r="B35">
        <v>3</v>
      </c>
      <c r="C35" t="s">
        <v>796</v>
      </c>
      <c r="D35" s="11">
        <f t="shared" si="0"/>
        <v>27.217517517517521</v>
      </c>
      <c r="E35" s="11">
        <v>27.578494623655914</v>
      </c>
      <c r="F35" s="11">
        <f t="shared" si="1"/>
        <v>27.681324188310217</v>
      </c>
      <c r="G35" s="11">
        <f t="shared" si="2"/>
        <v>27.548751248751248</v>
      </c>
      <c r="H35">
        <v>24.8</v>
      </c>
      <c r="I35">
        <v>28.4</v>
      </c>
      <c r="J35">
        <v>29.9</v>
      </c>
      <c r="K35">
        <v>23.3</v>
      </c>
      <c r="L35">
        <v>28.9</v>
      </c>
      <c r="M35">
        <v>30.5</v>
      </c>
      <c r="N35">
        <v>23.7</v>
      </c>
      <c r="O35">
        <v>28.8</v>
      </c>
      <c r="P35">
        <v>29.1</v>
      </c>
      <c r="Q35">
        <v>27.4</v>
      </c>
      <c r="R35">
        <v>26.9</v>
      </c>
      <c r="S35">
        <v>25.9</v>
      </c>
      <c r="T35">
        <v>24.1</v>
      </c>
      <c r="U35" s="11">
        <f t="shared" si="3"/>
        <v>-0.18248248248247734</v>
      </c>
      <c r="V35" s="11">
        <f t="shared" si="4"/>
        <v>0.67849462365591506</v>
      </c>
      <c r="W35" s="11">
        <f t="shared" si="5"/>
        <v>1.7813241883102187</v>
      </c>
      <c r="X35" s="11">
        <f t="shared" si="6"/>
        <v>3.4487512487512468</v>
      </c>
    </row>
    <row r="36" spans="2:24">
      <c r="B36">
        <v>4</v>
      </c>
      <c r="C36" t="s">
        <v>798</v>
      </c>
      <c r="D36" s="11">
        <f t="shared" si="0"/>
        <v>19.879546212879546</v>
      </c>
      <c r="E36" s="11">
        <v>25.303494623655919</v>
      </c>
      <c r="F36" s="11">
        <f t="shared" si="1"/>
        <v>20.887375478193842</v>
      </c>
      <c r="G36" s="11">
        <f t="shared" si="2"/>
        <v>18.221378621378626</v>
      </c>
      <c r="H36">
        <v>18.399999999999999</v>
      </c>
      <c r="I36">
        <v>23</v>
      </c>
      <c r="J36">
        <v>21.3</v>
      </c>
      <c r="K36">
        <v>15.8</v>
      </c>
      <c r="L36">
        <v>18.8</v>
      </c>
      <c r="M36">
        <v>20.100000000000001</v>
      </c>
      <c r="N36">
        <v>18.100000000000001</v>
      </c>
      <c r="O36">
        <v>20.5</v>
      </c>
      <c r="P36">
        <v>21</v>
      </c>
      <c r="Q36">
        <v>20.3</v>
      </c>
      <c r="R36">
        <v>25.8</v>
      </c>
      <c r="S36">
        <v>21.8</v>
      </c>
      <c r="T36">
        <v>18.3</v>
      </c>
      <c r="U36" s="11">
        <f t="shared" si="3"/>
        <v>-0.42045378712045434</v>
      </c>
      <c r="V36" s="11">
        <f t="shared" si="4"/>
        <v>-0.49650537634408209</v>
      </c>
      <c r="W36" s="11">
        <f t="shared" si="5"/>
        <v>-0.91262452180615838</v>
      </c>
      <c r="X36" s="11">
        <f t="shared" si="6"/>
        <v>-7.8621378621374305E-2</v>
      </c>
    </row>
    <row r="37" spans="2:24">
      <c r="B37">
        <v>5</v>
      </c>
      <c r="C37" t="s">
        <v>799</v>
      </c>
      <c r="D37" s="11">
        <f t="shared" si="0"/>
        <v>7.9388388388388398</v>
      </c>
      <c r="E37" s="11">
        <v>11.490860215053763</v>
      </c>
      <c r="F37" s="11">
        <f t="shared" si="1"/>
        <v>8.5951160801460222</v>
      </c>
      <c r="G37" s="11">
        <f t="shared" si="2"/>
        <v>6.5955044955044952</v>
      </c>
      <c r="H37">
        <v>9</v>
      </c>
      <c r="I37">
        <v>9.3000000000000007</v>
      </c>
      <c r="J37">
        <v>7.5</v>
      </c>
      <c r="K37">
        <v>6.6</v>
      </c>
      <c r="L37">
        <v>6.3</v>
      </c>
      <c r="M37">
        <v>6.9</v>
      </c>
      <c r="N37">
        <v>9.3000000000000007</v>
      </c>
      <c r="O37">
        <v>7.2</v>
      </c>
      <c r="P37">
        <v>7.3</v>
      </c>
      <c r="Q37">
        <v>7.7</v>
      </c>
      <c r="R37">
        <v>11.5</v>
      </c>
      <c r="S37">
        <v>10.9</v>
      </c>
      <c r="T37">
        <v>7.5</v>
      </c>
      <c r="U37" s="11">
        <f t="shared" si="3"/>
        <v>0.23883883883883961</v>
      </c>
      <c r="V37" s="11">
        <f t="shared" si="4"/>
        <v>-9.1397849462371283E-3</v>
      </c>
      <c r="W37" s="11">
        <f t="shared" si="5"/>
        <v>-2.3048839198539781</v>
      </c>
      <c r="X37" s="11">
        <f t="shared" si="6"/>
        <v>-0.90449550449550475</v>
      </c>
    </row>
    <row r="38" spans="2:24">
      <c r="B38">
        <v>6</v>
      </c>
      <c r="C38" t="s">
        <v>801</v>
      </c>
      <c r="D38" s="11">
        <f t="shared" si="0"/>
        <v>1.8348014681348015</v>
      </c>
      <c r="E38" s="11">
        <v>2.1688172043010749</v>
      </c>
      <c r="F38" s="11">
        <f t="shared" si="1"/>
        <v>1.9987699628418192</v>
      </c>
      <c r="G38" s="11">
        <f t="shared" si="2"/>
        <v>1.4322677322677324</v>
      </c>
      <c r="H38">
        <v>2.9</v>
      </c>
      <c r="I38">
        <v>1.8</v>
      </c>
      <c r="J38">
        <v>1.3</v>
      </c>
      <c r="K38">
        <v>2.2000000000000002</v>
      </c>
      <c r="L38">
        <v>1.1000000000000001</v>
      </c>
      <c r="M38">
        <v>1</v>
      </c>
      <c r="N38">
        <v>3.3</v>
      </c>
      <c r="O38">
        <v>1.1000000000000001</v>
      </c>
      <c r="P38">
        <v>1.1000000000000001</v>
      </c>
      <c r="Q38">
        <v>1.3</v>
      </c>
      <c r="R38">
        <v>1.7</v>
      </c>
      <c r="S38">
        <v>2.9</v>
      </c>
      <c r="T38">
        <v>1.5</v>
      </c>
      <c r="U38" s="11">
        <f t="shared" si="3"/>
        <v>0.53480146813480145</v>
      </c>
      <c r="V38" s="11">
        <f t="shared" si="4"/>
        <v>0.46881720430107499</v>
      </c>
      <c r="W38" s="11">
        <f t="shared" si="5"/>
        <v>-0.90123003715818073</v>
      </c>
      <c r="X38" s="11">
        <f t="shared" si="6"/>
        <v>-6.7732267732267593E-2</v>
      </c>
    </row>
    <row r="39" spans="2:24">
      <c r="D39">
        <f>SUM(D32:D38)</f>
        <v>99.999999999999986</v>
      </c>
      <c r="E39">
        <f>SUM(E32:E38)</f>
        <v>100</v>
      </c>
      <c r="F39">
        <f>SUM(F32:F38)</f>
        <v>100.00000000000001</v>
      </c>
      <c r="G39">
        <f>SUM(G32:G38)</f>
        <v>100</v>
      </c>
      <c r="H39">
        <f t="shared" ref="H39:P39" si="7">SUM(H32:H38)</f>
        <v>100.1</v>
      </c>
      <c r="I39">
        <f t="shared" si="7"/>
        <v>99.899999999999991</v>
      </c>
      <c r="J39">
        <f t="shared" si="7"/>
        <v>100.19999999999999</v>
      </c>
      <c r="K39">
        <f t="shared" si="7"/>
        <v>100.1</v>
      </c>
      <c r="L39">
        <f t="shared" si="7"/>
        <v>99.999999999999986</v>
      </c>
      <c r="M39">
        <f t="shared" si="7"/>
        <v>100.1</v>
      </c>
      <c r="N39">
        <f t="shared" si="7"/>
        <v>99.9</v>
      </c>
      <c r="O39">
        <f t="shared" si="7"/>
        <v>99.899999999999991</v>
      </c>
      <c r="P39">
        <f t="shared" si="7"/>
        <v>99.999999999999986</v>
      </c>
      <c r="Q39">
        <f t="shared" ref="Q39:X39" si="8">SUM(Q32:Q38)</f>
        <v>99.999999999999986</v>
      </c>
      <c r="R39">
        <f t="shared" si="8"/>
        <v>100</v>
      </c>
      <c r="S39">
        <f t="shared" si="8"/>
        <v>100.00000000000001</v>
      </c>
      <c r="T39">
        <f t="shared" si="8"/>
        <v>99.999999999999986</v>
      </c>
      <c r="U39" s="13">
        <f t="shared" si="8"/>
        <v>1.3322676295501878E-15</v>
      </c>
      <c r="V39" s="13">
        <f t="shared" si="8"/>
        <v>6.6613381477509392E-16</v>
      </c>
      <c r="W39" s="13">
        <f t="shared" si="8"/>
        <v>3.3306690738754696E-15</v>
      </c>
      <c r="X39" s="13">
        <f t="shared" si="8"/>
        <v>3.7747582837255322E-15</v>
      </c>
    </row>
  </sheetData>
  <phoneticPr fontId="2" type="noConversion"/>
  <pageMargins left="0.75" right="0.75" top="1" bottom="1" header="0.5" footer="0.5"/>
  <pageSetup paperSize="9" orientation="portrait"/>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33</vt:i4>
      </vt:variant>
    </vt:vector>
  </HeadingPairs>
  <TitlesOfParts>
    <vt:vector size="33" baseType="lpstr">
      <vt:lpstr>Table 1</vt:lpstr>
      <vt:lpstr>Table 2</vt:lpstr>
      <vt:lpstr>Table 3</vt:lpstr>
      <vt:lpstr>Table 4</vt:lpstr>
      <vt:lpstr>Table 5</vt:lpstr>
      <vt:lpstr>Table 6</vt:lpstr>
      <vt:lpstr>Table 7</vt:lpstr>
      <vt:lpstr>Figure 1</vt:lpstr>
      <vt:lpstr>Figure 2</vt:lpstr>
      <vt:lpstr>Figure 3</vt:lpstr>
      <vt:lpstr>Figure 4</vt:lpstr>
      <vt:lpstr>Figure 5</vt:lpstr>
      <vt:lpstr>Figure 6</vt:lpstr>
      <vt:lpstr>Figure 7</vt:lpstr>
      <vt:lpstr>Figure 8</vt:lpstr>
      <vt:lpstr>Figure 9</vt:lpstr>
      <vt:lpstr>Figure 10</vt:lpstr>
      <vt:lpstr>Figure 11</vt:lpstr>
      <vt:lpstr>Figure 12</vt:lpstr>
      <vt:lpstr>Figure 13</vt:lpstr>
      <vt:lpstr>Figure 14</vt:lpstr>
      <vt:lpstr>Figure 15</vt:lpstr>
      <vt:lpstr>Figure 16</vt:lpstr>
      <vt:lpstr>Figure 17</vt:lpstr>
      <vt:lpstr>Figure 18</vt:lpstr>
      <vt:lpstr>Figure 19</vt:lpstr>
      <vt:lpstr>Figure 20</vt:lpstr>
      <vt:lpstr>Figure 21</vt:lpstr>
      <vt:lpstr>Figure 22</vt:lpstr>
      <vt:lpstr>Figure 23</vt:lpstr>
      <vt:lpstr>Figure 24</vt:lpstr>
      <vt:lpstr>Figure 25</vt:lpstr>
      <vt:lpstr>Figure 26</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Injustice: Why social inequality persists</dc:title>
  <dc:subject/>
  <dc:creator>Danny Dorling</dc:creator>
  <cp:keywords/>
  <dc:description/>
  <cp:lastModifiedBy>Benjamin Hennig</cp:lastModifiedBy>
  <cp:lastPrinted>2015-01-14T23:48:14Z</cp:lastPrinted>
  <dcterms:created xsi:type="dcterms:W3CDTF">2009-05-11T10:46:58Z</dcterms:created>
  <dcterms:modified xsi:type="dcterms:W3CDTF">2015-05-06T15:54:25Z</dcterms:modified>
  <cp:category/>
</cp:coreProperties>
</file>